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TURN\022 (2021WMP-08)\"/>
    </mc:Choice>
  </mc:AlternateContent>
  <xr:revisionPtr revIDLastSave="0" documentId="13_ncr:1_{4F86FD0A-C5E9-49E3-8939-316BBB4114CF}" xr6:coauthVersionLast="45" xr6:coauthVersionMax="45" xr10:uidLastSave="{00000000-0000-0000-0000-000000000000}"/>
  <bookViews>
    <workbookView xWindow="4650" yWindow="1995" windowWidth="15375" windowHeight="7875" xr2:uid="{00000000-000D-0000-FFFF-FFFF00000000}"/>
  </bookViews>
  <sheets>
    <sheet name="Risk Comparison" sheetId="5" r:id="rId1"/>
    <sheet name="2021 Wildfire Dist Risk Model" sheetId="6" r:id="rId2"/>
    <sheet name="Total Risk" sheetId="4" r:id="rId3"/>
    <sheet name="Detail_Current" sheetId="2" r:id="rId4"/>
    <sheet name="19-20 Wildfire Risk Model" sheetId="9" r:id="rId5"/>
    <sheet name="Total Risk_Previous" sheetId="8" r:id="rId6"/>
    <sheet name="Detail_Previous" sheetId="7" r:id="rId7"/>
  </sheets>
  <definedNames>
    <definedName name="_xlnm._FilterDatabase" localSheetId="3" hidden="1">Detail_Current!$B$2:$K$285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5" l="1"/>
  <c r="D3" i="5" l="1"/>
  <c r="B3" i="5"/>
  <c r="D8" i="8"/>
  <c r="C8" i="8"/>
  <c r="B8" i="8"/>
  <c r="D7" i="8"/>
  <c r="C7" i="8"/>
  <c r="B7" i="8"/>
  <c r="E7" i="8" s="1"/>
  <c r="D6" i="8"/>
  <c r="E6" i="8" s="1"/>
  <c r="C6" i="8"/>
  <c r="B6" i="8"/>
  <c r="D5" i="8"/>
  <c r="C5" i="8"/>
  <c r="B5" i="8"/>
  <c r="D4" i="8"/>
  <c r="C4" i="8"/>
  <c r="C9" i="8" s="1"/>
  <c r="B4" i="8"/>
  <c r="E4" i="8" s="1"/>
  <c r="D3" i="8"/>
  <c r="C3" i="8"/>
  <c r="B3" i="8"/>
  <c r="B9" i="8" s="1"/>
  <c r="D2" i="8"/>
  <c r="D9" i="8" s="1"/>
  <c r="C2" i="8"/>
  <c r="B2" i="8"/>
  <c r="E8" i="8"/>
  <c r="E5" i="8"/>
  <c r="E3" i="8" l="1"/>
  <c r="E9" i="8"/>
  <c r="E2" i="8"/>
  <c r="M285" i="2" l="1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1" i="2"/>
  <c r="M260" i="2"/>
  <c r="M259" i="2"/>
  <c r="M258" i="2"/>
  <c r="M257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C10" i="4" l="1"/>
  <c r="D10" i="4" s="1"/>
  <c r="E10" i="4" s="1"/>
  <c r="C12" i="4"/>
  <c r="D12" i="4" s="1"/>
  <c r="E12" i="4" s="1"/>
  <c r="C9" i="4"/>
  <c r="D9" i="4" s="1"/>
  <c r="E9" i="4" s="1"/>
  <c r="C8" i="4"/>
  <c r="D8" i="4" s="1"/>
  <c r="E8" i="4" s="1"/>
  <c r="M30" i="2"/>
  <c r="C5" i="4" s="1"/>
  <c r="D5" i="4" s="1"/>
  <c r="E5" i="4" s="1"/>
  <c r="C6" i="4"/>
  <c r="D6" i="4" s="1"/>
  <c r="E6" i="4" s="1"/>
  <c r="C3" i="4"/>
  <c r="D3" i="4" s="1"/>
  <c r="C11" i="4"/>
  <c r="D11" i="4" s="1"/>
  <c r="E11" i="4" s="1"/>
  <c r="C4" i="4"/>
  <c r="D4" i="4" s="1"/>
  <c r="E4" i="4" s="1"/>
  <c r="C7" i="4"/>
  <c r="D7" i="4" s="1"/>
  <c r="E7" i="4" s="1"/>
  <c r="E3" i="4" l="1"/>
  <c r="E13" i="4" s="1"/>
  <c r="D13" i="4"/>
  <c r="C13" i="4"/>
</calcChain>
</file>

<file path=xl/sharedStrings.xml><?xml version="1.0" encoding="utf-8"?>
<sst xmlns="http://schemas.openxmlformats.org/spreadsheetml/2006/main" count="2861" uniqueCount="696">
  <si>
    <t>Project Order Number</t>
  </si>
  <si>
    <t>Circuit Name</t>
  </si>
  <si>
    <t>Circuit</t>
  </si>
  <si>
    <t>CPZ</t>
  </si>
  <si>
    <t>Approval Status</t>
  </si>
  <si>
    <t>Project Type</t>
  </si>
  <si>
    <t>HALF MOON BAY 1103</t>
  </si>
  <si>
    <t>HALF MOON BAY 110369412</t>
  </si>
  <si>
    <t>ELK CREEK 1101</t>
  </si>
  <si>
    <t>ELK CREEK 11012106</t>
  </si>
  <si>
    <t>Fire Rebuild</t>
  </si>
  <si>
    <t>Approved (Scoped)</t>
  </si>
  <si>
    <t>FITCH MOUNTAIN 1113</t>
  </si>
  <si>
    <t>FITCH MOUNTAIN 111324918</t>
  </si>
  <si>
    <t>COLUMBIA HILL 1101</t>
  </si>
  <si>
    <t>COLUMBIA HILL 11012212</t>
  </si>
  <si>
    <t>SILVERADO 2105</t>
  </si>
  <si>
    <t>SILVERADO 2105658898</t>
  </si>
  <si>
    <t>KONOCTI 1102</t>
  </si>
  <si>
    <t>KONOCTI 1102532</t>
  </si>
  <si>
    <t>BRUNSWICK 1103</t>
  </si>
  <si>
    <t>BRUNSWICK 110350070</t>
  </si>
  <si>
    <t>MIWUK 1701</t>
  </si>
  <si>
    <t>MIWUK 1701953336</t>
  </si>
  <si>
    <t>PINE GROVE 1102</t>
  </si>
  <si>
    <t>PINE GROVE 11021222</t>
  </si>
  <si>
    <t>MIWUK 1701CB</t>
  </si>
  <si>
    <t>MIWUK 1702</t>
  </si>
  <si>
    <t>MIWUK 1702CB</t>
  </si>
  <si>
    <t>Miwuk 1702</t>
  </si>
  <si>
    <t>MIWUK 1702823548</t>
  </si>
  <si>
    <t>CAMP EVERS 2106</t>
  </si>
  <si>
    <t>CAMP EVERS 21065020</t>
  </si>
  <si>
    <t>MIWUK 170238218</t>
  </si>
  <si>
    <t>MIWUK 1702S2247</t>
  </si>
  <si>
    <t>In-Construction</t>
  </si>
  <si>
    <t>OREGON TRAIL 1103CUS391</t>
  </si>
  <si>
    <t>CALPINE 1144276-G</t>
  </si>
  <si>
    <t>MARIPOSA 210190130</t>
  </si>
  <si>
    <t>SHEPHERD 2111688294</t>
  </si>
  <si>
    <t>OREGON TRAIL 1103</t>
  </si>
  <si>
    <t>CALPINE 1144</t>
  </si>
  <si>
    <t>MARIPOSA 2101</t>
  </si>
  <si>
    <t>SHEPHERD 2111</t>
  </si>
  <si>
    <t>Total Miles</t>
  </si>
  <si>
    <t>Miles Hardened</t>
  </si>
  <si>
    <t>Approved (Not Scoped)</t>
  </si>
  <si>
    <t>Top 250 Miles</t>
  </si>
  <si>
    <t>SHINGLE SPRINGS 2109</t>
  </si>
  <si>
    <t>SHINGLE SPRINGS 210935598</t>
  </si>
  <si>
    <t>SHINGLE SPRINGS 21099372</t>
  </si>
  <si>
    <t>TULUCAY 1101</t>
  </si>
  <si>
    <t>TULUCAY 1101628</t>
  </si>
  <si>
    <t>DIAMOND SPRINGS 1105</t>
  </si>
  <si>
    <t>DIAMOND SPRINGS 11052102</t>
  </si>
  <si>
    <t>CALISTOGA 1101</t>
  </si>
  <si>
    <t>CALISTOGA 1101734</t>
  </si>
  <si>
    <t>FROGTOWN 1701</t>
  </si>
  <si>
    <t>FROGTOWN 17011623</t>
  </si>
  <si>
    <t>Top 20% MAVF CPZ</t>
  </si>
  <si>
    <t>ECOP</t>
  </si>
  <si>
    <t>MIDDLETOWN 1101</t>
  </si>
  <si>
    <t>MIDDLETOWN 1101CB</t>
  </si>
  <si>
    <t>LAS GALLINAS A 1105</t>
  </si>
  <si>
    <t>LAS GALLINAS A 110599904</t>
  </si>
  <si>
    <t>SILVERADO 2104</t>
  </si>
  <si>
    <t>SILVERADO 2104726</t>
  </si>
  <si>
    <t>MIDDLETOWN 11014646</t>
  </si>
  <si>
    <t>CLAYTON 2212</t>
  </si>
  <si>
    <t>CLAYTON 221296224</t>
  </si>
  <si>
    <t>MIDDLETOWN 110148212</t>
  </si>
  <si>
    <t>MIDDLETOWN 1101548</t>
  </si>
  <si>
    <t>FULTON 1107</t>
  </si>
  <si>
    <t>FULTON 1107604</t>
  </si>
  <si>
    <t>SILVERADO 2102</t>
  </si>
  <si>
    <t>SILVERADO 210258626</t>
  </si>
  <si>
    <t>PSPS - Scoped</t>
  </si>
  <si>
    <t>For Approval</t>
  </si>
  <si>
    <t>FROGTOWN 1702</t>
  </si>
  <si>
    <t>FROGTOWN 1702CB</t>
  </si>
  <si>
    <t>RINCON 1103</t>
  </si>
  <si>
    <t>RINCON 1103CB</t>
  </si>
  <si>
    <t>RINCON 1104</t>
  </si>
  <si>
    <t>RINCON 1104CB</t>
  </si>
  <si>
    <t>BANGOR 1101979830</t>
  </si>
  <si>
    <t>BANGOR 110180670</t>
  </si>
  <si>
    <t>BANGOR 110131502</t>
  </si>
  <si>
    <t>BANGOR 1101CB</t>
  </si>
  <si>
    <t>BANGOR 110182350</t>
  </si>
  <si>
    <t>BANGOR 1101301886</t>
  </si>
  <si>
    <t>BANGOR 1101870548</t>
  </si>
  <si>
    <t>BANGOR 11017446</t>
  </si>
  <si>
    <t>BANGOR 110155206</t>
  </si>
  <si>
    <t>BANGOR 11011958</t>
  </si>
  <si>
    <t>BANGOR 11011804</t>
  </si>
  <si>
    <t>BANGOR 11011806</t>
  </si>
  <si>
    <t>PSPS - Not Scoped</t>
  </si>
  <si>
    <t>BANGOR 1101</t>
  </si>
  <si>
    <t>CALISTOGA 1102CB</t>
  </si>
  <si>
    <t>CALISTOGA 1102141073</t>
  </si>
  <si>
    <t>CALISTOGA 110266730</t>
  </si>
  <si>
    <t>CALISTOGA 1102634</t>
  </si>
  <si>
    <t>CALISTOGA 1102769230</t>
  </si>
  <si>
    <t>CALISTOGA 1102705</t>
  </si>
  <si>
    <t>CALISTOGA 1102184814</t>
  </si>
  <si>
    <t>CALISTOGA 1102960240</t>
  </si>
  <si>
    <t>CALISTOGA 1102</t>
  </si>
  <si>
    <t>OLETA 1101754718</t>
  </si>
  <si>
    <t>OLETA 1101CB</t>
  </si>
  <si>
    <t>OLETA 1101296804</t>
  </si>
  <si>
    <t>OLETA 1101400470</t>
  </si>
  <si>
    <t>OLETA 11011208</t>
  </si>
  <si>
    <t>OLETA 11011217</t>
  </si>
  <si>
    <t>OLETA 1101239062</t>
  </si>
  <si>
    <t>OLETA 110151740</t>
  </si>
  <si>
    <t>OLETA 110163500</t>
  </si>
  <si>
    <t>OLETA 110113478</t>
  </si>
  <si>
    <t>OLETA 1101894006</t>
  </si>
  <si>
    <t>OLETA 1101</t>
  </si>
  <si>
    <t>MARTELL 1101CB</t>
  </si>
  <si>
    <t>MARTELL 11016074</t>
  </si>
  <si>
    <t>MARTELL 110111244</t>
  </si>
  <si>
    <t>MARTELL 110198374</t>
  </si>
  <si>
    <t>MARTELL 110191216</t>
  </si>
  <si>
    <t>MARTELL 1101</t>
  </si>
  <si>
    <t>PLACERVILLE 1112CB</t>
  </si>
  <si>
    <t>PLACERVILLE 111219712</t>
  </si>
  <si>
    <t>PLACERVILLE 111219742</t>
  </si>
  <si>
    <t>PLACERVILLE 1112</t>
  </si>
  <si>
    <t>ALLEGHANY 1101806</t>
  </si>
  <si>
    <t>ALLEGHANY 1101804</t>
  </si>
  <si>
    <t>ALLEGHANY 1101CB</t>
  </si>
  <si>
    <t>ALLEGHANY 1101808</t>
  </si>
  <si>
    <t>ALLEGHANY 1101VR816</t>
  </si>
  <si>
    <t>ALLEGHANY 1101978</t>
  </si>
  <si>
    <t>ALLEGHANY 11011101/2</t>
  </si>
  <si>
    <t>ALLEGHANY 1101</t>
  </si>
  <si>
    <t>DUNBAR 11014817</t>
  </si>
  <si>
    <t>DUNBAR 1101416</t>
  </si>
  <si>
    <t>DUNBAR 110179086</t>
  </si>
  <si>
    <t>DUNBAR 110147964</t>
  </si>
  <si>
    <t>DUNBAR 1101302</t>
  </si>
  <si>
    <t>DUNBAR 1101CB</t>
  </si>
  <si>
    <t>DUNBAR 1101343</t>
  </si>
  <si>
    <t>DUNBAR 1101160</t>
  </si>
  <si>
    <t>DUNBAR 110113481</t>
  </si>
  <si>
    <t>DUNBAR 1101234</t>
  </si>
  <si>
    <t>DUNBAR 1101</t>
  </si>
  <si>
    <t>MOUNTAIN QUARRIES 21016953</t>
  </si>
  <si>
    <t>MOUNTAIN QUARRIES 2101CB</t>
  </si>
  <si>
    <t>MOUNTAIN QUARRIES 21011350</t>
  </si>
  <si>
    <t>MOUNTAIN QUARRIES 21011102</t>
  </si>
  <si>
    <t>MOUNTAIN QUARRIES 210135466</t>
  </si>
  <si>
    <t>MOUNTAIN QUARRIES 210151584</t>
  </si>
  <si>
    <t>MOUNTAIN QUARRIES 210192474</t>
  </si>
  <si>
    <t>MOUNTAIN QUARRIES 21011346</t>
  </si>
  <si>
    <t>MOUNTAIN QUARRIES 21011130</t>
  </si>
  <si>
    <t>MOUNTAIN QUARRIES 21011180</t>
  </si>
  <si>
    <t>MOUNTAIN QUARRIES 21012422</t>
  </si>
  <si>
    <t>MOUNTAIN QUARRIES 21011184</t>
  </si>
  <si>
    <t>MOUNTAIN QUARRIES 2101</t>
  </si>
  <si>
    <t>BRUNSWICK 11102664</t>
  </si>
  <si>
    <t>BRUNSWICK 111061602</t>
  </si>
  <si>
    <t>BRUNSWICK 1110CB</t>
  </si>
  <si>
    <t>BRUNSWICK 111094368</t>
  </si>
  <si>
    <t>BRUNSWICK 111063100</t>
  </si>
  <si>
    <t>BRUNSWICK 11103907</t>
  </si>
  <si>
    <t>BRUNSWICK 111095576</t>
  </si>
  <si>
    <t>BRUNSWICK 1110</t>
  </si>
  <si>
    <t>OAKHURST 1101636114</t>
  </si>
  <si>
    <t>OAKHURST 110110090</t>
  </si>
  <si>
    <t>OAKHURST 11015490</t>
  </si>
  <si>
    <t>OAKHURST 1101CB</t>
  </si>
  <si>
    <t>OAKHURST 1101</t>
  </si>
  <si>
    <t>WYANDOTTE 110932586</t>
  </si>
  <si>
    <t>WYANDOTTE 1109702710</t>
  </si>
  <si>
    <t>WYANDOTTE 110979932</t>
  </si>
  <si>
    <t>WYANDOTTE 11095607</t>
  </si>
  <si>
    <t>WYANDOTTE 110913052</t>
  </si>
  <si>
    <t>WYANDOTTE 11091520</t>
  </si>
  <si>
    <t>WYANDOTTE 11091040</t>
  </si>
  <si>
    <t>WYANDOTTE 11095973</t>
  </si>
  <si>
    <t>WYANDOTTE 110942650</t>
  </si>
  <si>
    <t>WYANDOTTE 1109</t>
  </si>
  <si>
    <t>HARTLEY 1102385838</t>
  </si>
  <si>
    <t>HARTLEY 1102524</t>
  </si>
  <si>
    <t>HARTLEY 1102CB</t>
  </si>
  <si>
    <t>HARTLEY 1102824</t>
  </si>
  <si>
    <t>HARTLEY 1102</t>
  </si>
  <si>
    <t>PLACERVILLE 2106935216</t>
  </si>
  <si>
    <t>PLACERVILLE 2106CB</t>
  </si>
  <si>
    <t>PLACERVILLE 210692012</t>
  </si>
  <si>
    <t>PLACERVILLE 21067522</t>
  </si>
  <si>
    <t>PLACERVILLE 21062224</t>
  </si>
  <si>
    <t>PLACERVILLE 210619552</t>
  </si>
  <si>
    <t>PLACERVILLE 21069712</t>
  </si>
  <si>
    <t>PLACERVILLE 210611132</t>
  </si>
  <si>
    <t>PLACERVILLE 21061104</t>
  </si>
  <si>
    <t>PLACERVILLE 210623190</t>
  </si>
  <si>
    <t>PLACERVILLE 210619732</t>
  </si>
  <si>
    <t>PLACERVILLE 2106</t>
  </si>
  <si>
    <t>DSDD</t>
  </si>
  <si>
    <t>BIG BASIN 1101</t>
  </si>
  <si>
    <t>BIG BASIN 110110296</t>
  </si>
  <si>
    <t>STANISLAUS 1702</t>
  </si>
  <si>
    <t>STANISLAUS 17021804</t>
  </si>
  <si>
    <t>Remote Grid</t>
  </si>
  <si>
    <t>DUNLAP 1102</t>
  </si>
  <si>
    <t>DUNLAP 1102778286</t>
  </si>
  <si>
    <t>MARIPOSA 210135244</t>
  </si>
  <si>
    <t>MIDDLETOWN 1103CB</t>
  </si>
  <si>
    <t>UPPER LAKE 1101CB</t>
  </si>
  <si>
    <t>KESWICK 11011586</t>
  </si>
  <si>
    <t>MIDDLETOWN 1102302610</t>
  </si>
  <si>
    <t>KONOCTI 1102965078</t>
  </si>
  <si>
    <t>MARIPOSA 2102241564</t>
  </si>
  <si>
    <t>BUCKS CREEK 1101CB</t>
  </si>
  <si>
    <t>DEL MAR 2109378446</t>
  </si>
  <si>
    <t>MIDDLETOWN 1102CB</t>
  </si>
  <si>
    <t>MIDDLETOWN 1103830</t>
  </si>
  <si>
    <t>POSO MOUNTAIN 2104CB</t>
  </si>
  <si>
    <t>INDIAN FLAT 11044440</t>
  </si>
  <si>
    <t>ELK CREEK 1101CB</t>
  </si>
  <si>
    <t>TIDEWATER 210614072</t>
  </si>
  <si>
    <t>HARTLEY 1101980662</t>
  </si>
  <si>
    <t>VACA DIXON 1101126774</t>
  </si>
  <si>
    <t>KIRKER 2104442850</t>
  </si>
  <si>
    <t>COARSEGOLD 2104CB</t>
  </si>
  <si>
    <t>MIDDLETOWN 1101118494</t>
  </si>
  <si>
    <t>STAFFORD 1102784704</t>
  </si>
  <si>
    <t>PEABODY 2108113684</t>
  </si>
  <si>
    <t>PEABODY 2106250154</t>
  </si>
  <si>
    <t>HIGHLANDS 1102628</t>
  </si>
  <si>
    <t>TASSAJARA 21123202</t>
  </si>
  <si>
    <t>POSO MOUNTAIN 2103CB</t>
  </si>
  <si>
    <t>CALPINE 1146200-G</t>
  </si>
  <si>
    <t>CALPINE 1146394G</t>
  </si>
  <si>
    <t>CRESTA 1101546650</t>
  </si>
  <si>
    <t>CLOVERDALE 110247214</t>
  </si>
  <si>
    <t>MARIPOSA 2102CB</t>
  </si>
  <si>
    <t>MARIPOSA 210197142</t>
  </si>
  <si>
    <t>VACA DIXON 110540092</t>
  </si>
  <si>
    <t>MIDDLETOWN 1101481876</t>
  </si>
  <si>
    <t>VOLTA 110149742</t>
  </si>
  <si>
    <t>SUNOL 110148180</t>
  </si>
  <si>
    <t>PUTAH CREEK 110246012</t>
  </si>
  <si>
    <t>VACAVILLE 11046542</t>
  </si>
  <si>
    <t>POTTER VALLEY P H 110564118</t>
  </si>
  <si>
    <t>POINT MORETTI 1101CB</t>
  </si>
  <si>
    <t>BRENTWOOD 210596324</t>
  </si>
  <si>
    <t>NORTH DUBLIN 2101CB</t>
  </si>
  <si>
    <t>DESCHUTES 11049718</t>
  </si>
  <si>
    <t>OREGON TRAIL 110335002</t>
  </si>
  <si>
    <t>MARIPOSA 2102440236</t>
  </si>
  <si>
    <t>CLEAR LAKE 1101881362</t>
  </si>
  <si>
    <t>WILDWOOD 11011454</t>
  </si>
  <si>
    <t>VACA DIXON 1105965390</t>
  </si>
  <si>
    <t>CALISTOGA 1101CB</t>
  </si>
  <si>
    <t>MIDDLETOWN 1103</t>
  </si>
  <si>
    <t>UPPER LAKE 1101</t>
  </si>
  <si>
    <t>KESWICK 1101</t>
  </si>
  <si>
    <t>MIDDLETOWN 1102</t>
  </si>
  <si>
    <t>MARIPOSA 2102</t>
  </si>
  <si>
    <t>BUCKS CREEK 1101</t>
  </si>
  <si>
    <t>DEL MAR 2109</t>
  </si>
  <si>
    <t>POSO MOUNTAIN 2104</t>
  </si>
  <si>
    <t>INDIAN FLAT 1104</t>
  </si>
  <si>
    <t>TIDEWATER 2106</t>
  </si>
  <si>
    <t>HARTLEY 1101</t>
  </si>
  <si>
    <t>VACA DIXON 1101</t>
  </si>
  <si>
    <t>KIRKER 2104</t>
  </si>
  <si>
    <t>COARSEGOLD 2104</t>
  </si>
  <si>
    <t>STAFFORD 1102</t>
  </si>
  <si>
    <t>PEABODY 2108</t>
  </si>
  <si>
    <t>PEABODY 2106</t>
  </si>
  <si>
    <t>HIGHLANDS 1102</t>
  </si>
  <si>
    <t>TASSAJARA 2112</t>
  </si>
  <si>
    <t>POSO MOUNTAIN 2103</t>
  </si>
  <si>
    <t>CALPINE 1146</t>
  </si>
  <si>
    <t>CRESTA 1101</t>
  </si>
  <si>
    <t>CLOVERDALE 1102</t>
  </si>
  <si>
    <t>VACA DIXON 1105</t>
  </si>
  <si>
    <t>VOLTA 1101</t>
  </si>
  <si>
    <t>SUNOL 1101</t>
  </si>
  <si>
    <t>PUTAH CREEK 1102</t>
  </si>
  <si>
    <t>VACAVILLE 1104</t>
  </si>
  <si>
    <t>POTTER VALLEY P H 1105</t>
  </si>
  <si>
    <t>POINT MORETTI 1101</t>
  </si>
  <si>
    <t>BRENTWOOD 2105</t>
  </si>
  <si>
    <t>NORTH DUBLIN 2101</t>
  </si>
  <si>
    <t>DESCHUTES 1104</t>
  </si>
  <si>
    <t>CLEAR LAKE 1101</t>
  </si>
  <si>
    <t>WILDWOOD 1101</t>
  </si>
  <si>
    <t>Line Removal</t>
  </si>
  <si>
    <t>153082106</t>
  </si>
  <si>
    <t>102911103</t>
  </si>
  <si>
    <t>WYANDOTTE 1103</t>
  </si>
  <si>
    <t>102931101</t>
  </si>
  <si>
    <t>COTTONWOOD 1101</t>
  </si>
  <si>
    <t>103321101</t>
  </si>
  <si>
    <t>CEDAR CREEK 1101</t>
  </si>
  <si>
    <t>103351101</t>
  </si>
  <si>
    <t>DESCHUTES 1101</t>
  </si>
  <si>
    <t>103351104</t>
  </si>
  <si>
    <t>182981102</t>
  </si>
  <si>
    <t>JOLON 1102</t>
  </si>
  <si>
    <t>103441102</t>
  </si>
  <si>
    <t>JESSUP 1102</t>
  </si>
  <si>
    <t>103601101</t>
  </si>
  <si>
    <t>WHITMORE 1101</t>
  </si>
  <si>
    <t>043051101</t>
  </si>
  <si>
    <t>MONTICELLO 1101</t>
  </si>
  <si>
    <t>182611103</t>
  </si>
  <si>
    <t>PASO ROBLES 1103</t>
  </si>
  <si>
    <t>252192105</t>
  </si>
  <si>
    <t>BEAR VALLEY 2105</t>
  </si>
  <si>
    <t>043141103</t>
  </si>
  <si>
    <t>043361103</t>
  </si>
  <si>
    <t>HIGHLANDS 1103</t>
  </si>
  <si>
    <t>102812101</t>
  </si>
  <si>
    <t>BIG MEADOWS 2101</t>
  </si>
  <si>
    <t>254452101</t>
  </si>
  <si>
    <t>102911105</t>
  </si>
  <si>
    <t>BIG BEND 1102</t>
  </si>
  <si>
    <t>102541101</t>
  </si>
  <si>
    <t>043191101</t>
  </si>
  <si>
    <t>REDBUD 1101</t>
  </si>
  <si>
    <t>SANTA YNEZ 1104</t>
  </si>
  <si>
    <t>043292102</t>
  </si>
  <si>
    <t>PUEBLO 2102</t>
  </si>
  <si>
    <t>024131102</t>
  </si>
  <si>
    <t>MENLO 1102</t>
  </si>
  <si>
    <t>WYANDOTTE 11031974</t>
  </si>
  <si>
    <t>COTTONWOOD 11011610</t>
  </si>
  <si>
    <t>CEDAR CREEK 11011664</t>
  </si>
  <si>
    <t>CEDAR CREEK 11011608</t>
  </si>
  <si>
    <t>DESCHUTES 11011580</t>
  </si>
  <si>
    <t>DESCHUTES 11041370</t>
  </si>
  <si>
    <t>JOLON 1102CB</t>
  </si>
  <si>
    <t>JESSUP 110276068</t>
  </si>
  <si>
    <t>JESSUP 11023105</t>
  </si>
  <si>
    <t>JESSUP 1102158468</t>
  </si>
  <si>
    <t>JESSUP 110296554</t>
  </si>
  <si>
    <t>WHITMORE 11011594</t>
  </si>
  <si>
    <t>WHITMORE 11011598</t>
  </si>
  <si>
    <t>WHITMORE 110145262</t>
  </si>
  <si>
    <t>MONTICELLO 1101630</t>
  </si>
  <si>
    <t>WHITMORE 1101N/A</t>
  </si>
  <si>
    <t>PASO ROBLES 1103N50</t>
  </si>
  <si>
    <t>BEAR VALLEY 2105454432</t>
  </si>
  <si>
    <t>MONTICELLO 11014360</t>
  </si>
  <si>
    <t>MONTICELLO 1101N/A</t>
  </si>
  <si>
    <t>HIGHLANDS 1103828</t>
  </si>
  <si>
    <t>CRESCENT MILLS 2101CB</t>
  </si>
  <si>
    <t>MARIPOSA 2101752630</t>
  </si>
  <si>
    <t>CEDAR CREEK 1101CB</t>
  </si>
  <si>
    <t>BIG BEND 11021972</t>
  </si>
  <si>
    <t>WYANDOTTE 11031508</t>
  </si>
  <si>
    <t>BIG MEADOWS 21012016</t>
  </si>
  <si>
    <t>VOLTA 110180454</t>
  </si>
  <si>
    <t>HIGHLANDS 1103482</t>
  </si>
  <si>
    <t>REDBUD 1101323962</t>
  </si>
  <si>
    <t>SANTA YNEZ 1104Y66</t>
  </si>
  <si>
    <t>BIG MEADOWS 2101CB</t>
  </si>
  <si>
    <t>MARIPOSA 2101309438</t>
  </si>
  <si>
    <t>BEAR VALLEY 210521160</t>
  </si>
  <si>
    <t>DESCHUTES 11011654</t>
  </si>
  <si>
    <t>CEDAR CREEK 11011656</t>
  </si>
  <si>
    <t>PUEBLO 2102792</t>
  </si>
  <si>
    <t>MENLO 1102W80</t>
  </si>
  <si>
    <t>Mean MAVF Core Risk</t>
  </si>
  <si>
    <t>Mean MAVF Core Risk Rank</t>
  </si>
  <si>
    <t>Total</t>
  </si>
  <si>
    <t>DIAMOND SPRINGS 1107</t>
  </si>
  <si>
    <t>DIAMOND SPRINGS 11071402</t>
  </si>
  <si>
    <t>Pixel Count</t>
  </si>
  <si>
    <t>Total Risk</t>
  </si>
  <si>
    <t>Mitigation Effectiveness</t>
  </si>
  <si>
    <t>Disounted Risk</t>
  </si>
  <si>
    <t>Miles</t>
  </si>
  <si>
    <t>Projects</t>
  </si>
  <si>
    <t>Risk Reduction</t>
  </si>
  <si>
    <t>Risk/Mile</t>
  </si>
  <si>
    <t>Notes</t>
  </si>
  <si>
    <t>In Construction</t>
  </si>
  <si>
    <t>Excluded 2020 planned projects</t>
  </si>
  <si>
    <t>ECOP (In Estimating)</t>
  </si>
  <si>
    <t>TOP 20% (6)</t>
  </si>
  <si>
    <t>PSPS Mitigation</t>
  </si>
  <si>
    <t>PEND (7), APPR (1), ADER (2), ESTS (2)</t>
  </si>
  <si>
    <t>None of these have been estimated yet</t>
  </si>
  <si>
    <t>Construction Ready</t>
  </si>
  <si>
    <t>UNSC (12), PEND (13), exclude 2020 planned projects.  These jobs complete CPZ's that are partially complete.</t>
  </si>
  <si>
    <t>Estimating Complete</t>
  </si>
  <si>
    <t>These jobs complete CPZ's that are partially complete.</t>
  </si>
  <si>
    <t>Other In-flight Keep</t>
  </si>
  <si>
    <t>2021 Proposed Portfolio</t>
  </si>
  <si>
    <t>Revised portfolio for 2021</t>
  </si>
  <si>
    <t>Order</t>
  </si>
  <si>
    <t>KEEP</t>
  </si>
  <si>
    <t>Counted</t>
  </si>
  <si>
    <t>Planned Units 
(SAP EST)</t>
  </si>
  <si>
    <t>Residual Miles (SAP EST)</t>
  </si>
  <si>
    <t>Completed Units 
(SAP ACT)</t>
  </si>
  <si>
    <t>Order Status</t>
  </si>
  <si>
    <t>Circuit Protection Zone</t>
  </si>
  <si>
    <t>Pixel(s)</t>
  </si>
  <si>
    <t>Total HFTD Zone Miles</t>
  </si>
  <si>
    <t>Total MAVF Core Risk Value</t>
  </si>
  <si>
    <t>Mean MAVF Core Risk Value</t>
  </si>
  <si>
    <t>Risk Reduction Per Project</t>
  </si>
  <si>
    <t>CPZ Rank</t>
  </si>
  <si>
    <t>HFTD Tier</t>
  </si>
  <si>
    <t xml:space="preserve">City
</t>
  </si>
  <si>
    <t xml:space="preserve">County 
</t>
  </si>
  <si>
    <t xml:space="preserve">Division 
</t>
  </si>
  <si>
    <t xml:space="preserve">Region
</t>
  </si>
  <si>
    <t>Short Text</t>
  </si>
  <si>
    <t>OH</t>
  </si>
  <si>
    <t>UG</t>
  </si>
  <si>
    <t>Remove</t>
  </si>
  <si>
    <t>UNSC</t>
  </si>
  <si>
    <t>Tier 3</t>
  </si>
  <si>
    <t>KELSEYVILLE</t>
  </si>
  <si>
    <t>Lake</t>
  </si>
  <si>
    <t>Humboldt</t>
  </si>
  <si>
    <t>Northern</t>
  </si>
  <si>
    <t>CWSP - KONOCTI 1102 - LR 532 - PH9</t>
  </si>
  <si>
    <t>CWSP - KONOCTI 1102 - LR 532 - PH4</t>
  </si>
  <si>
    <t>PIONEER</t>
  </si>
  <si>
    <t>Amador</t>
  </si>
  <si>
    <t>Stockton</t>
  </si>
  <si>
    <t>Central Valley</t>
  </si>
  <si>
    <t>CWSP - PINE GROVE 1102 - LR1222 - PH 2.7</t>
  </si>
  <si>
    <t>Tier 2</t>
  </si>
  <si>
    <t>CWSP - PINE GROVE 1102 - LR1222 - PH 2.5</t>
  </si>
  <si>
    <t>CWSP - PINE GROVE 1102 - LR1222 - PH 1.7</t>
  </si>
  <si>
    <t>PEND</t>
  </si>
  <si>
    <t>WEST POINT 1101</t>
  </si>
  <si>
    <t>WEST POINT 110113444</t>
  </si>
  <si>
    <t>CWSP - WEST POINT 1101 -LR 13444- PH 2.4</t>
  </si>
  <si>
    <t>CWSP - WEST POINT 1101 -LR 13444- PH 2.3</t>
  </si>
  <si>
    <t>CWSP - WEST POINT 1101 -LR 13444- PH 2.2</t>
  </si>
  <si>
    <t>CWSP - WEST POINT 1101 -LR 13444- PH 1.3</t>
  </si>
  <si>
    <t>VOLCANO</t>
  </si>
  <si>
    <t>CWSP - WEST POINT 1101 -LR 13444- PH 2.1</t>
  </si>
  <si>
    <t>CWSP - WEST POINT 1101 -LR 13444- PH 1.7</t>
  </si>
  <si>
    <t>TWAIN HARTE</t>
  </si>
  <si>
    <t>Tuolumne</t>
  </si>
  <si>
    <t>Yosemite</t>
  </si>
  <si>
    <t>CWSP-MIWUK 1701-OCB-PH 2.5</t>
  </si>
  <si>
    <t>CWSP-MIWUK 1702-LR 6018-PH1.5</t>
  </si>
  <si>
    <t>CWSP-MIWUK 1702-LR 6018-PH1.3</t>
  </si>
  <si>
    <t>BRUNSWICK 11032200</t>
  </si>
  <si>
    <t>NEVADA CITY</t>
  </si>
  <si>
    <t>Nevada</t>
  </si>
  <si>
    <t>Sierra</t>
  </si>
  <si>
    <t>CWSP-BRUNSWICK 1103-LR2200-PH3</t>
  </si>
  <si>
    <t>SALT SPRINGS 2102</t>
  </si>
  <si>
    <t>SALT SPRINGS 21023142</t>
  </si>
  <si>
    <t>ARNOLD</t>
  </si>
  <si>
    <t>Calaveras</t>
  </si>
  <si>
    <t>CWSP-SALT SPRINGS 2102-LR3142L491-PH1.7</t>
  </si>
  <si>
    <t>CWSP-SALT SPRINGS 2102-LR3142L491-PH1.6</t>
  </si>
  <si>
    <t>CWSP-SALT SPRINGS 2102-LR3142L491-PH1.5</t>
  </si>
  <si>
    <t>CWSP-SALT SPRINGS 2102-LR3142-PH 2.7</t>
  </si>
  <si>
    <t>CWSP-SALT SPRINGS 2102-LR3142-PH 2.6</t>
  </si>
  <si>
    <t>CWSP-SALT SPRINGS 2102-LR3142-PH 2.5</t>
  </si>
  <si>
    <t>CWSP-SALT SPRINGS 2102-LR3142-PH 2.3</t>
  </si>
  <si>
    <t>CWSP-SALT SPRINGS 2102-LR3142-PH 2.4</t>
  </si>
  <si>
    <t>MIWUK 17028090</t>
  </si>
  <si>
    <t>CWSP-MIWUK 1702-LR8090-PH 1.5</t>
  </si>
  <si>
    <t>CWSP-MIWUK 1702-LR8090-PH 1.3</t>
  </si>
  <si>
    <t>MIDDLETOWN</t>
  </si>
  <si>
    <t>ECOP-MIDDLETOWN 1101-H02-CB</t>
  </si>
  <si>
    <t>COBB</t>
  </si>
  <si>
    <t>ECOP-MIDDLETOWN 1101-H07-LR4646</t>
  </si>
  <si>
    <t>ECOP-MIDDLETOWN 1101-H08-LR4646</t>
  </si>
  <si>
    <t>ECOP - MIDDLETOWN 1101 - H12 - LR548-PH1</t>
  </si>
  <si>
    <t>35174479</t>
  </si>
  <si>
    <t>ECOP - MIDDLETOWN 1101 - H12 - LR548-PH2</t>
  </si>
  <si>
    <t>35174501</t>
  </si>
  <si>
    <t>ECOP - MIDDLETOWN 1101 - H12 - LR548-PH3</t>
  </si>
  <si>
    <t>MOLINO 1102</t>
  </si>
  <si>
    <t>MOLINO 1102318</t>
  </si>
  <si>
    <t>OCCIDENTAL</t>
  </si>
  <si>
    <t>Sonoma</t>
  </si>
  <si>
    <t>ECOP - MOLINO 1102 - H01 - LR318</t>
  </si>
  <si>
    <t>BRUNSWICK 1106</t>
  </si>
  <si>
    <t>BRUNSWICK 110651486</t>
  </si>
  <si>
    <t>GRASS VALLEY</t>
  </si>
  <si>
    <t>ECOP - BRUNSWICK 1106 - H08 - LR51486</t>
  </si>
  <si>
    <t>MONTE RIO 1113</t>
  </si>
  <si>
    <t>MONTE RIO 1113180</t>
  </si>
  <si>
    <t>GUERNEVILLE</t>
  </si>
  <si>
    <t>North Coast</t>
  </si>
  <si>
    <t>ECOP - MONTE RIO 1113 - H07 - LR180</t>
  </si>
  <si>
    <t>EL DORADO PH 2101</t>
  </si>
  <si>
    <t>EL DORADO PH 21016852</t>
  </si>
  <si>
    <t>POLLOCK PINES</t>
  </si>
  <si>
    <t>El Dorado</t>
  </si>
  <si>
    <t>35173756</t>
  </si>
  <si>
    <t>ECOP - EL DORADO 2101 - H02 - LR6852-PH2</t>
  </si>
  <si>
    <t>ECOP - EL DORADO 2101 - H02 - LR6852-Ph1</t>
  </si>
  <si>
    <t>35174466</t>
  </si>
  <si>
    <t>ECOP - EL DORADO 2101 - H02 - LR6852-PH3</t>
  </si>
  <si>
    <t>MIDDLETOWN 1101614</t>
  </si>
  <si>
    <t>ECOP-MIDDLETOWN 1101-H11-LR614</t>
  </si>
  <si>
    <t>WEST POINT 110136674</t>
  </si>
  <si>
    <t>ECOP - WEST POINT 1101 - H02 - LR36674 PH1</t>
  </si>
  <si>
    <t>ECOP - WEST POINT 1101 - H02 - LR36674 PH2</t>
  </si>
  <si>
    <t>ESTS</t>
  </si>
  <si>
    <t>PINE GROVE 110245292</t>
  </si>
  <si>
    <t>ECOP - PINE GROVE 1102 - H01 -LR45292</t>
  </si>
  <si>
    <t>STANISLAUS 17021850</t>
  </si>
  <si>
    <t>ECOP - STANISLAUS 1702 - H03 - LR1850</t>
  </si>
  <si>
    <t>BRUNSWICK 1105</t>
  </si>
  <si>
    <t>BRUNSWICK 110532536</t>
  </si>
  <si>
    <t>ECOP-BRUNSWICK 1105-H01-LR32536 ZONE PH2</t>
  </si>
  <si>
    <t>ECOP-BRUNSWICK 1105-H01-LR32536 ZONE PH3</t>
  </si>
  <si>
    <t>STANISLAUS 170237276</t>
  </si>
  <si>
    <t>ECOP - STANISLAUS 1702 LR 37276</t>
  </si>
  <si>
    <t>ADER</t>
  </si>
  <si>
    <t>CWSP - PINE GROVE 1102 - LR1222 - PH 2.8</t>
  </si>
  <si>
    <t>CWSP - PINE GROVE 1102 - LR1222 - PH 2.1</t>
  </si>
  <si>
    <t>CWSP - WEST POINT 1101 -LR 13444- PH 1.6</t>
  </si>
  <si>
    <t>CWSP - WEST POINT 1101 -LR 13444- PH 1.4</t>
  </si>
  <si>
    <t>CWSP-SALT SPRINGS 2102-LR3142L491-PH1.1</t>
  </si>
  <si>
    <t>CWSP-MIWUK 1702-LR38218-PH1.6</t>
  </si>
  <si>
    <t>CWSP-MIWUK 1702-LR8090-PH 1.6</t>
  </si>
  <si>
    <t>CONS</t>
  </si>
  <si>
    <t>GEYSERVILLE</t>
  </si>
  <si>
    <t>CWSP - FITCH MOUNTAIN 1113 LR 24918</t>
  </si>
  <si>
    <t>NORTH SAN JUAN</t>
  </si>
  <si>
    <t>CWSP-COLUMBIA HILL 1101-LR2212-PH4</t>
  </si>
  <si>
    <t>SAINT HELENA</t>
  </si>
  <si>
    <t>Napa</t>
  </si>
  <si>
    <t>North Bay</t>
  </si>
  <si>
    <t>Bay Area</t>
  </si>
  <si>
    <t>SILVERADO 2105 WIRE DOWN - PH 3</t>
  </si>
  <si>
    <t>LOS GATOS 1106</t>
  </si>
  <si>
    <t>LOS GATOS 1106LB44</t>
  </si>
  <si>
    <t>LOS GATOS</t>
  </si>
  <si>
    <t>Santa Clara</t>
  </si>
  <si>
    <t>De Anza</t>
  </si>
  <si>
    <t>Central Coast</t>
  </si>
  <si>
    <t>CWSP - LOS GATOS 1106 - LB44 - PH 2.5E</t>
  </si>
  <si>
    <t>CWSP - LOS GATOS 1106 - LB44 - PHASE2.4D</t>
  </si>
  <si>
    <t>CWSP-KONOCTI 1102-LR 532-PH10</t>
  </si>
  <si>
    <t>CWSP-BRUNSWICK 1103-LR50070-PH 2.1</t>
  </si>
  <si>
    <t>CWSP-BRUNSWICK 1103-LR50070-PH 3.6</t>
  </si>
  <si>
    <t>CWSP - BRUNSWICK 1103 - LR50070 - PH 2.5</t>
  </si>
  <si>
    <t>CWSP-BRUNSWICK 1103-LR50070-PH 1.1</t>
  </si>
  <si>
    <t>CWSP - MIWUK 1701 - LR 8060 - PH 1.7</t>
  </si>
  <si>
    <t>CWSP - MIWUK 1701 - LR 8060 - PH 1.3</t>
  </si>
  <si>
    <t>CWSP - MIWUK 1701 - LR 8060 - PH 1.2</t>
  </si>
  <si>
    <t>CWSP - PINE GROVE 1102 - LR1222 - PH 2.6</t>
  </si>
  <si>
    <t>CWSP - PINE GROVE 1102 - LR1222 - PH 2.4</t>
  </si>
  <si>
    <t>CWSP - PINE GROVE 1102 - LR1222 - PH 2.3</t>
  </si>
  <si>
    <t>CWSP - PINE GROVE 1102 - LR1222 - PH 1.6</t>
  </si>
  <si>
    <t>CWSP - PINE GROVE 1102 - LR1222 - PH 1.4</t>
  </si>
  <si>
    <t>CWSP - PINE GROVE 1102 - LR1222 - PH 1.3</t>
  </si>
  <si>
    <t>CWSP - PINE GROVE 1102 - LR1222 - PH 1.2</t>
  </si>
  <si>
    <t>CWSP - WEST POINT 1101 -LR 13444- PH 2.6</t>
  </si>
  <si>
    <t>CWSP - WEST POINT 1101 -LR 13444- PH 2.5</t>
  </si>
  <si>
    <t>CWSP-MIWUK 1701-OCB-PH 2.4</t>
  </si>
  <si>
    <t>CWSP-MIWUK 1701-OCB-PH 2.3</t>
  </si>
  <si>
    <t>CWSP-MIWUK 1701-OCB-PH 2.2</t>
  </si>
  <si>
    <t>CWSP-MIWUK 1701–OCB-PH 1.5</t>
  </si>
  <si>
    <t>CWSP-MIWUK 1701–OCB-PH 1.2</t>
  </si>
  <si>
    <t>MI WUK VLG</t>
  </si>
  <si>
    <t>CWSP-MIWUK 1701-OCB-PH 2.1</t>
  </si>
  <si>
    <t>CWSP-MIWUK 1701–OCB-PH 1.1</t>
  </si>
  <si>
    <t>CWSP - MIWUK 1702 - OCB - PH 1.5</t>
  </si>
  <si>
    <t>CWSP-MIWUK 1702-LR 6018-PH1.4</t>
  </si>
  <si>
    <t>ORO FINO 1101</t>
  </si>
  <si>
    <t>ORO FINO 11012022</t>
  </si>
  <si>
    <t>MAGALIA</t>
  </si>
  <si>
    <t>Butte</t>
  </si>
  <si>
    <t>North Valley</t>
  </si>
  <si>
    <t>CWSP-ORO FINO 1101-LR2022-PH 2.5</t>
  </si>
  <si>
    <t>SCOTTS VALLEY</t>
  </si>
  <si>
    <t>Santa Cruz</t>
  </si>
  <si>
    <t>CWSP-CAMP EVERS 2106-LR5020-PH2.5</t>
  </si>
  <si>
    <t>CWSP-CAMP EVERS 2106-LR5020-PH2.4</t>
  </si>
  <si>
    <t>CWSP-CAMP EVERS 2106-LR5020-PH2.2</t>
  </si>
  <si>
    <t>CWSP-BRUNSWICK 1103-LR2200-PH4</t>
  </si>
  <si>
    <t>CWSP-BRUNSWICK 1103-LR2200-PH2</t>
  </si>
  <si>
    <t>MIWUK 17021808</t>
  </si>
  <si>
    <t>CWSP-MIWUK 1702-LR38218-PH 1.1</t>
  </si>
  <si>
    <t>CWSP-SALT SPRINGS 2102-LR3142L491-PH1.3</t>
  </si>
  <si>
    <t>CWSP-SALT SPRINGS 2102-LR3142L491-PH1.4</t>
  </si>
  <si>
    <t>CWSP-SALT SPRINGS 2102-LR3142-PH 2.1</t>
  </si>
  <si>
    <t>CWSP-MIWUK 1702-LR38218-PH1.5</t>
  </si>
  <si>
    <t>CWSP-MIWUK 1702-LR38218-PH1.4</t>
  </si>
  <si>
    <t>CWSP-MIWUK 1702-LR38218-PH1.3</t>
  </si>
  <si>
    <t>CWSP-MIWUK 1702-LR 8090-PH 1.1</t>
  </si>
  <si>
    <t>CWSP-MIWUK 1702-LR8090-PH 1.2</t>
  </si>
  <si>
    <t>EL DORADO PH 2102</t>
  </si>
  <si>
    <t>EL DORADO PH 210219562</t>
  </si>
  <si>
    <t>CWSP-EL DORADO 2102-LR19562-PH 1.2</t>
  </si>
  <si>
    <t>CWSP - LOS GATOS 1106 - LB44 - PH 3.6</t>
  </si>
  <si>
    <t>CWSP - LOS GATOS 1106 - LB44 - PH 3.5</t>
  </si>
  <si>
    <t>CWSP - LOS GATOS 1106 - LB44 - PH 3.4</t>
  </si>
  <si>
    <t>CWSP - LOS GATOS 1106 - LB44 - PH 3.3</t>
  </si>
  <si>
    <t>CWSP - LOS GATOS 1106 - LB44 - PH 2.3C</t>
  </si>
  <si>
    <t>CWSP - LOS GATOS 1106 - LB44 - PH 2.2B</t>
  </si>
  <si>
    <t>CWSP - LOS GATOS 1106 - LB44 - PH 4.1</t>
  </si>
  <si>
    <t>CWSP - LOS GATOS 1106 - LB44 - PH 1.1</t>
  </si>
  <si>
    <t>CWSP - LOS GATOS 1106 - LB44 - PH 3.1</t>
  </si>
  <si>
    <t>CWSP - KONOCTI 1102 - LR 532 - PH8</t>
  </si>
  <si>
    <t>CWSP - KONOCTI 1102 - LR 532 - PH2</t>
  </si>
  <si>
    <t>EL DORADO PH 2101CB</t>
  </si>
  <si>
    <t>CWSP- EL DORADO 2101 OCB ZONE PHASE 2</t>
  </si>
  <si>
    <t>CWSP - MIWUK 1701 - LR 8060 - PH 1.6</t>
  </si>
  <si>
    <t>CWSP - PINE GROVE 1102 - LR1222 - PH 2.2</t>
  </si>
  <si>
    <t>CWSP - WEST POINT 1101 -LR 13444- PH 1.2</t>
  </si>
  <si>
    <t>CWSP - WEST POINT 1101 -LR 13444- PH 1.5</t>
  </si>
  <si>
    <t>CWSP - MIWUK 1702 - LR6018 - PH 2</t>
  </si>
  <si>
    <t>CWSP - CAMP EVERS 2106 - LR5020 - PH 3.2</t>
  </si>
  <si>
    <t>CWSP - CAMP EVERS 2106 -LR5020 - PH 3.3</t>
  </si>
  <si>
    <t>CWSP - CAMP EVERS 2106 -LR5020 - PH 3.4</t>
  </si>
  <si>
    <t>CWSP - CAMP EVERS 2106 -LR5020 - PH 3.5</t>
  </si>
  <si>
    <t>CWSP - CAMP EVERS 2106 - LR5020 - PH 3.1</t>
  </si>
  <si>
    <t>CWSP-CAMP EVERS 2106-LR5020-PH1.1</t>
  </si>
  <si>
    <t>152481103</t>
  </si>
  <si>
    <t>CWSP-BRUNSWICK 1103-LR2200-PH1</t>
  </si>
  <si>
    <t>CWSP-SALT SPRINGS 2102-LR3142-PH 2.2</t>
  </si>
  <si>
    <t>CWSP-MIWUK 1702-LR38218-PH1.2</t>
  </si>
  <si>
    <t>CWSP-MIWUK 1702-LR8090-PH 1.4</t>
  </si>
  <si>
    <t>CLARKSVILLE 2104</t>
  </si>
  <si>
    <t>CLARKSVILLE 2104CB</t>
  </si>
  <si>
    <t>El Dorado Hills</t>
  </si>
  <si>
    <t>PSPS - Clarksville 2104 - CB</t>
  </si>
  <si>
    <t>Angels</t>
  </si>
  <si>
    <t>PSPS – Frogtown 1702 – CB</t>
  </si>
  <si>
    <t>CLAYTON 2215</t>
  </si>
  <si>
    <t>CLAYTON 2215184604</t>
  </si>
  <si>
    <t>CONCORD</t>
  </si>
  <si>
    <t>CONTRA COSTA</t>
  </si>
  <si>
    <t>Diablo</t>
  </si>
  <si>
    <t>PSPS - Clayton 2215 – CB</t>
  </si>
  <si>
    <t>SANTA ROSA</t>
  </si>
  <si>
    <t>PSPS - Rincon 1101 and 1103- CB</t>
  </si>
  <si>
    <t>SNEATH LANE 1107</t>
  </si>
  <si>
    <t>SNEATH LANE 1107CB</t>
  </si>
  <si>
    <t>SOUTH SAN FRANCISO</t>
  </si>
  <si>
    <t>SAN MATEO</t>
  </si>
  <si>
    <t>Peninsula</t>
  </si>
  <si>
    <t>PSPS – Sneath Lane 1107 – CB</t>
  </si>
  <si>
    <t>IGNACIO 1101</t>
  </si>
  <si>
    <t>IGNACIO 1101CB</t>
  </si>
  <si>
    <t>NOVATO</t>
  </si>
  <si>
    <t>MARIN</t>
  </si>
  <si>
    <t xml:space="preserve">North Bay </t>
  </si>
  <si>
    <t>PSPS - Ignacio 1101 - CB</t>
  </si>
  <si>
    <t>MORAGA 1103</t>
  </si>
  <si>
    <t>MORAGA 1103CB</t>
  </si>
  <si>
    <t>ORINDA</t>
  </si>
  <si>
    <t>PSPS - Moraga 1103 - CB</t>
  </si>
  <si>
    <t>PAUL SWEET 2105</t>
  </si>
  <si>
    <t>PAUL SWEET 2105CB</t>
  </si>
  <si>
    <t>SANTA CRUZ</t>
  </si>
  <si>
    <t>PSPS - Paul Sweet 2105 - CB PH 1</t>
  </si>
  <si>
    <t>ROB ROY 2105</t>
  </si>
  <si>
    <t>ROB ROY 2105CB</t>
  </si>
  <si>
    <t>APTOS</t>
  </si>
  <si>
    <t>PSPS - Rob Roy 2105 - CB</t>
  </si>
  <si>
    <t>ROSSMOOR 1106</t>
  </si>
  <si>
    <t>ROSSMOOR 1106CB</t>
  </si>
  <si>
    <t>LAFAYETTE</t>
  </si>
  <si>
    <t>PSPS - Rossmoor 1106 – CB</t>
  </si>
  <si>
    <t>Santa Rosa</t>
  </si>
  <si>
    <t>PSPS - Rincon 1102 and 1104 - CB</t>
  </si>
  <si>
    <t>STAFFORD 1101</t>
  </si>
  <si>
    <t>STAFFORD 1101902998</t>
  </si>
  <si>
    <t>PSPS - Stafford 1101 - LR 1298</t>
  </si>
  <si>
    <t>SHINGLE SPRINGS</t>
  </si>
  <si>
    <t>CWSP - SHINGLE SPRINGS 2109-LR 9372-PH1</t>
  </si>
  <si>
    <t>CWSP - SHINGLE SPRINGS 2109-LR 9372-PH3</t>
  </si>
  <si>
    <t>NAPA</t>
  </si>
  <si>
    <t>TULUCAY 1101 RECOND WITH TREE WIRE</t>
  </si>
  <si>
    <t>CWSP-COLUMBIA HILL 1101-TS8233-PH1.1</t>
  </si>
  <si>
    <t>UNSE</t>
  </si>
  <si>
    <t>DIAMOND SPRINGS</t>
  </si>
  <si>
    <t>RECONDUCTOR DIAMOND SPRINGS 1105</t>
  </si>
  <si>
    <t>CALISTOGA</t>
  </si>
  <si>
    <t>2019 CALISTOGA 1101 SUB ORDER</t>
  </si>
  <si>
    <t>MURPHYS</t>
  </si>
  <si>
    <t>FROGTOWN 1701 - 3115FT RECOND HFTD TIER2</t>
  </si>
  <si>
    <t>ESTS erdy</t>
  </si>
  <si>
    <t>APPR</t>
  </si>
  <si>
    <t>% Change</t>
  </si>
  <si>
    <t>2021 Wildfire Distribution Risk Model</t>
  </si>
  <si>
    <t>2019-2020 Wildfire Risk Model</t>
  </si>
  <si>
    <t>Risk Reduction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</si>
</sst>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0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2" fillId="3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2" fillId="3" borderId="10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2" fillId="3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4" borderId="0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5" borderId="3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right"/>
    </xf>
    <xf numFmtId="0" fontId="1" fillId="5" borderId="14" xfId="0" applyFont="1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1" fillId="5" borderId="8" xfId="0" applyFont="1" applyFill="1" applyBorder="1"/>
    <xf numFmtId="0" fontId="1" fillId="5" borderId="11" xfId="0" applyFont="1" applyFill="1" applyBorder="1"/>
    <xf numFmtId="0" fontId="1" fillId="5" borderId="0" xfId="0" applyFont="1" applyFill="1"/>
    <xf numFmtId="0" fontId="1" fillId="5" borderId="3" xfId="0" applyFont="1" applyFill="1" applyBorder="1"/>
    <xf numFmtId="0" fontId="2" fillId="2" borderId="19" xfId="0" applyFont="1" applyFill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164" fontId="2" fillId="2" borderId="1" xfId="0" applyNumberFormat="1" applyFont="1" applyFill="1" applyBorder="1"/>
    <xf numFmtId="164" fontId="1" fillId="0" borderId="2" xfId="0" applyNumberFormat="1" applyFont="1" applyBorder="1"/>
    <xf numFmtId="0" fontId="7" fillId="0" borderId="0" xfId="3"/>
    <xf numFmtId="0" fontId="6" fillId="0" borderId="0" xfId="5"/>
    <xf numFmtId="1" fontId="6" fillId="0" borderId="0" xfId="5" applyNumberFormat="1" applyAlignment="1">
      <alignment horizontal="center"/>
    </xf>
    <xf numFmtId="0" fontId="6" fillId="0" borderId="0" xfId="5" applyAlignment="1">
      <alignment horizontal="center"/>
    </xf>
    <xf numFmtId="0" fontId="6" fillId="6" borderId="0" xfId="5" applyFill="1" applyAlignment="1">
      <alignment horizontal="center" vertical="center" wrapText="1"/>
    </xf>
    <xf numFmtId="0" fontId="6" fillId="5" borderId="0" xfId="5" applyFill="1" applyAlignment="1">
      <alignment horizontal="center" vertical="center" wrapText="1"/>
    </xf>
    <xf numFmtId="0" fontId="6" fillId="0" borderId="0" xfId="5" applyAlignment="1">
      <alignment horizontal="center" vertical="center" wrapText="1"/>
    </xf>
    <xf numFmtId="0" fontId="9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2" fontId="6" fillId="0" borderId="0" xfId="5" applyNumberFormat="1" applyAlignment="1">
      <alignment horizontal="center"/>
    </xf>
    <xf numFmtId="0" fontId="6" fillId="0" borderId="0" xfId="5" quotePrefix="1" applyAlignment="1">
      <alignment horizontal="center"/>
    </xf>
    <xf numFmtId="165" fontId="6" fillId="0" borderId="0" xfId="5" applyNumberFormat="1" applyAlignment="1">
      <alignment horizontal="center"/>
    </xf>
    <xf numFmtId="49" fontId="9" fillId="0" borderId="0" xfId="3" applyNumberFormat="1" applyFont="1" applyAlignment="1">
      <alignment horizontal="center"/>
    </xf>
    <xf numFmtId="0" fontId="9" fillId="0" borderId="0" xfId="6" applyFont="1" applyAlignment="1">
      <alignment horizontal="center"/>
    </xf>
    <xf numFmtId="49" fontId="9" fillId="0" borderId="0" xfId="6" applyNumberFormat="1" applyFont="1" applyAlignment="1">
      <alignment horizontal="center"/>
    </xf>
    <xf numFmtId="0" fontId="9" fillId="5" borderId="0" xfId="6" applyFont="1" applyFill="1" applyAlignment="1">
      <alignment horizontal="center"/>
    </xf>
    <xf numFmtId="49" fontId="6" fillId="0" borderId="0" xfId="3" applyNumberFormat="1" applyFont="1" applyAlignment="1">
      <alignment horizontal="center"/>
    </xf>
    <xf numFmtId="0" fontId="4" fillId="0" borderId="0" xfId="5" applyFont="1" applyAlignment="1">
      <alignment horizontal="center"/>
    </xf>
    <xf numFmtId="0" fontId="9" fillId="0" borderId="0" xfId="7" applyFont="1" applyAlignment="1">
      <alignment horizontal="center"/>
    </xf>
    <xf numFmtId="9" fontId="6" fillId="0" borderId="0" xfId="3" applyNumberFormat="1" applyFont="1" applyAlignment="1">
      <alignment horizontal="center"/>
    </xf>
    <xf numFmtId="0" fontId="8" fillId="0" borderId="20" xfId="4" applyFont="1" applyBorder="1" applyAlignment="1">
      <alignment vertical="top"/>
    </xf>
    <xf numFmtId="0" fontId="10" fillId="0" borderId="21" xfId="4" applyFont="1" applyBorder="1" applyAlignment="1">
      <alignment horizontal="center" vertical="center"/>
    </xf>
    <xf numFmtId="0" fontId="10" fillId="0" borderId="22" xfId="4" applyFont="1" applyBorder="1" applyAlignment="1">
      <alignment horizontal="center" vertical="center"/>
    </xf>
    <xf numFmtId="0" fontId="10" fillId="0" borderId="23" xfId="4" applyFont="1" applyBorder="1" applyAlignment="1">
      <alignment vertical="center"/>
    </xf>
    <xf numFmtId="0" fontId="11" fillId="0" borderId="0" xfId="3" applyFont="1"/>
    <xf numFmtId="0" fontId="8" fillId="0" borderId="24" xfId="4" applyFont="1" applyBorder="1" applyAlignment="1">
      <alignment vertical="center"/>
    </xf>
    <xf numFmtId="2" fontId="8" fillId="0" borderId="25" xfId="4" applyNumberFormat="1" applyFont="1" applyBorder="1" applyAlignment="1">
      <alignment horizontal="center" vertical="center"/>
    </xf>
    <xf numFmtId="0" fontId="8" fillId="0" borderId="26" xfId="4" applyFont="1" applyBorder="1" applyAlignment="1">
      <alignment horizontal="center" vertical="center"/>
    </xf>
    <xf numFmtId="2" fontId="8" fillId="0" borderId="26" xfId="4" applyNumberFormat="1" applyFont="1" applyBorder="1" applyAlignment="1">
      <alignment horizontal="center" vertical="center"/>
    </xf>
    <xf numFmtId="43" fontId="8" fillId="0" borderId="26" xfId="1" applyFont="1" applyBorder="1" applyAlignment="1">
      <alignment horizontal="center" vertical="center"/>
    </xf>
    <xf numFmtId="0" fontId="8" fillId="0" borderId="27" xfId="4" applyFont="1" applyBorder="1" applyAlignment="1">
      <alignment vertical="top" wrapText="1"/>
    </xf>
    <xf numFmtId="0" fontId="8" fillId="0" borderId="28" xfId="4" applyFont="1" applyBorder="1" applyAlignment="1">
      <alignment vertical="center"/>
    </xf>
    <xf numFmtId="2" fontId="8" fillId="0" borderId="29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2" fontId="8" fillId="0" borderId="1" xfId="4" applyNumberFormat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0" fontId="8" fillId="0" borderId="30" xfId="4" applyFont="1" applyBorder="1" applyAlignment="1">
      <alignment vertical="top" wrapText="1"/>
    </xf>
    <xf numFmtId="0" fontId="8" fillId="0" borderId="30" xfId="4" applyFont="1" applyBorder="1" applyAlignment="1">
      <alignment vertical="center" wrapText="1"/>
    </xf>
    <xf numFmtId="0" fontId="12" fillId="0" borderId="31" xfId="4" applyFont="1" applyBorder="1" applyAlignment="1">
      <alignment vertical="center"/>
    </xf>
    <xf numFmtId="43" fontId="12" fillId="0" borderId="33" xfId="1" applyFont="1" applyBorder="1" applyAlignment="1">
      <alignment horizontal="center" vertical="center"/>
    </xf>
    <xf numFmtId="0" fontId="12" fillId="0" borderId="34" xfId="4" applyFont="1" applyBorder="1" applyAlignment="1">
      <alignment vertical="center" wrapText="1"/>
    </xf>
    <xf numFmtId="164" fontId="12" fillId="0" borderId="32" xfId="4" applyNumberFormat="1" applyFont="1" applyBorder="1" applyAlignment="1">
      <alignment horizontal="center" vertical="center"/>
    </xf>
    <xf numFmtId="164" fontId="12" fillId="0" borderId="33" xfId="4" applyNumberFormat="1" applyFont="1" applyBorder="1" applyAlignment="1">
      <alignment horizontal="center" vertical="center"/>
    </xf>
    <xf numFmtId="0" fontId="7" fillId="0" borderId="1" xfId="3" applyBorder="1"/>
    <xf numFmtId="0" fontId="13" fillId="4" borderId="1" xfId="3" applyFont="1" applyFill="1" applyBorder="1"/>
    <xf numFmtId="0" fontId="11" fillId="0" borderId="1" xfId="3" applyFont="1" applyBorder="1"/>
    <xf numFmtId="164" fontId="7" fillId="0" borderId="1" xfId="3" applyNumberFormat="1" applyBorder="1"/>
    <xf numFmtId="9" fontId="7" fillId="0" borderId="1" xfId="2" applyFont="1" applyBorder="1"/>
  </cellXfs>
  <cellStyles count="8">
    <cellStyle name="Comma" xfId="1" builtinId="3"/>
    <cellStyle name="Normal" xfId="0" builtinId="0"/>
    <cellStyle name="Normal 1063" xfId="7" xr:uid="{EA5985EA-68AD-4A73-BB93-D4DAAA9CD02D}"/>
    <cellStyle name="Normal 1102" xfId="5" xr:uid="{B8BDD17F-6028-4D1B-8C2F-F21D87B047D5}"/>
    <cellStyle name="Normal 1104" xfId="4" xr:uid="{660EF89B-AD6A-4951-B56D-325C5685AFBD}"/>
    <cellStyle name="Normal 2" xfId="3" xr:uid="{D5933F27-50D2-457B-9270-199448208FD4}"/>
    <cellStyle name="Normal 289" xfId="6" xr:uid="{317F610E-6C3B-4FA4-A8D1-05831D6EEF0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A4926-465F-4550-AC71-42E204D4A85D}">
  <dimension ref="A2:D3"/>
  <sheetViews>
    <sheetView showGridLines="0" tabSelected="1" zoomScale="110" zoomScaleNormal="110" workbookViewId="0"/>
  </sheetViews>
  <sheetFormatPr defaultColWidth="8.7109375" defaultRowHeight="12.75" x14ac:dyDescent="0.2"/>
  <cols>
    <col min="1" max="1" width="18.85546875" style="41" bestFit="1" customWidth="1"/>
    <col min="2" max="2" width="35.42578125" style="41" bestFit="1" customWidth="1"/>
    <col min="3" max="3" width="28.7109375" style="41" bestFit="1" customWidth="1"/>
    <col min="4" max="4" width="9.85546875" style="41" bestFit="1" customWidth="1"/>
    <col min="5" max="16384" width="8.7109375" style="41"/>
  </cols>
  <sheetData>
    <row r="2" spans="1:4" x14ac:dyDescent="0.2">
      <c r="A2" s="84"/>
      <c r="B2" s="85" t="s">
        <v>693</v>
      </c>
      <c r="C2" s="85" t="s">
        <v>694</v>
      </c>
      <c r="D2" s="85" t="s">
        <v>692</v>
      </c>
    </row>
    <row r="3" spans="1:4" x14ac:dyDescent="0.2">
      <c r="A3" s="86" t="s">
        <v>695</v>
      </c>
      <c r="B3" s="87">
        <f>'Total Risk'!E13</f>
        <v>198.37148860548461</v>
      </c>
      <c r="C3" s="87">
        <f>'Total Risk_Previous'!D9</f>
        <v>118.27448375035759</v>
      </c>
      <c r="D3" s="88">
        <f>(B3-C3)/C3</f>
        <v>0.67721288916541023</v>
      </c>
    </row>
  </sheetData>
  <pageMargins left="0.3" right="0.3" top="0.3" bottom="0.3" header="0.2" footer="0.2"/>
  <pageSetup scale="75" orientation="landscape" horizontalDpi="200" verticalDpi="200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9C05C-D4AB-44CC-93D9-701AE7105D6E}">
  <sheetPr>
    <tabColor rgb="FF00B050"/>
  </sheetPr>
  <dimension ref="A1"/>
  <sheetViews>
    <sheetView showGridLines="0" tabSelected="1" zoomScale="80" workbookViewId="0"/>
  </sheetViews>
  <sheetFormatPr defaultColWidth="8.7109375" defaultRowHeight="12.75" x14ac:dyDescent="0.2"/>
  <cols>
    <col min="1" max="16384" width="8.7109375" style="41"/>
  </cols>
  <sheetData/>
  <pageMargins left="0.3" right="0.3" top="0.3" bottom="0.3" header="0.2" footer="0.2"/>
  <pageSetup scale="75" orientation="landscape" horizontalDpi="200" verticalDpi="200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3"/>
  <sheetViews>
    <sheetView showGridLines="0" tabSelected="1" workbookViewId="0"/>
  </sheetViews>
  <sheetFormatPr defaultRowHeight="15" x14ac:dyDescent="0.25"/>
  <cols>
    <col min="1" max="1" width="3.42578125" customWidth="1"/>
    <col min="2" max="2" width="16.85546875" bestFit="1" customWidth="1"/>
    <col min="4" max="4" width="12.140625" bestFit="1" customWidth="1"/>
    <col min="5" max="5" width="19.5703125" bestFit="1" customWidth="1"/>
  </cols>
  <sheetData>
    <row r="1" spans="2:5" ht="6" customHeight="1" x14ac:dyDescent="0.25"/>
    <row r="2" spans="2:5" x14ac:dyDescent="0.25">
      <c r="B2" s="22" t="s">
        <v>5</v>
      </c>
      <c r="C2" s="22" t="s">
        <v>376</v>
      </c>
      <c r="D2" s="22" t="s">
        <v>378</v>
      </c>
      <c r="E2" s="22" t="s">
        <v>377</v>
      </c>
    </row>
    <row r="3" spans="2:5" x14ac:dyDescent="0.25">
      <c r="B3" s="23" t="s">
        <v>10</v>
      </c>
      <c r="C3" s="40">
        <f>SUMIF(Detail_Current!$G:$G,'Total Risk'!$B3,Detail_Current!$M:$M)</f>
        <v>8.202343557389284</v>
      </c>
      <c r="D3" s="37">
        <f>C3</f>
        <v>8.202343557389284</v>
      </c>
      <c r="E3" s="37">
        <f>D3*62%</f>
        <v>5.085453005581356</v>
      </c>
    </row>
    <row r="4" spans="2:5" x14ac:dyDescent="0.25">
      <c r="B4" s="24" t="s">
        <v>35</v>
      </c>
      <c r="C4" s="35">
        <f>SUMIF(Detail_Current!$G:$G,'Total Risk'!$B4,Detail_Current!$M:$M)</f>
        <v>8.8661657743893816</v>
      </c>
      <c r="D4" s="38">
        <f>C4</f>
        <v>8.8661657743893816</v>
      </c>
      <c r="E4" s="38">
        <f>D4*62%</f>
        <v>5.4970227801214167</v>
      </c>
    </row>
    <row r="5" spans="2:5" x14ac:dyDescent="0.25">
      <c r="B5" s="24" t="s">
        <v>47</v>
      </c>
      <c r="C5" s="35">
        <f>(SUMIF(Detail_Current!$G:$G,'Total Risk'!$B5,Detail_Current!$M:$M)/250)*50</f>
        <v>283.58931965374529</v>
      </c>
      <c r="D5" s="38">
        <f>C5*0.5</f>
        <v>141.79465982687265</v>
      </c>
      <c r="E5" s="38">
        <f>D5*62%</f>
        <v>87.91268909266104</v>
      </c>
    </row>
    <row r="6" spans="2:5" x14ac:dyDescent="0.25">
      <c r="B6" s="24" t="s">
        <v>59</v>
      </c>
      <c r="C6" s="35">
        <f>SUMIF(Detail_Current!$G:$G,'Total Risk'!$B6,Detail_Current!$M:$M)</f>
        <v>105.34907765562485</v>
      </c>
      <c r="D6" s="38">
        <f>C6*0.5</f>
        <v>52.674538827812427</v>
      </c>
      <c r="E6" s="38">
        <f>D6*62%</f>
        <v>32.658214073243705</v>
      </c>
    </row>
    <row r="7" spans="2:5" x14ac:dyDescent="0.25">
      <c r="B7" s="24" t="s">
        <v>60</v>
      </c>
      <c r="C7" s="35">
        <f>SUMIF(Detail_Current!$G:$G,'Total Risk'!$B7,Detail_Current!$M:$M)</f>
        <v>94.542342549527461</v>
      </c>
      <c r="D7" s="38">
        <f>C7*0.5</f>
        <v>47.271171274763731</v>
      </c>
      <c r="E7" s="38">
        <f>D7*62%</f>
        <v>29.308126190353512</v>
      </c>
    </row>
    <row r="8" spans="2:5" x14ac:dyDescent="0.25">
      <c r="B8" s="24" t="s">
        <v>76</v>
      </c>
      <c r="C8" s="35">
        <f>SUMIF(Detail_Current!$G:$G,'Total Risk'!$B8,Detail_Current!$M:$M)</f>
        <v>1.574735844964184</v>
      </c>
      <c r="D8" s="38">
        <f>C8*0.02</f>
        <v>3.1494716899283681E-2</v>
      </c>
      <c r="E8" s="38">
        <f>D8*100%</f>
        <v>3.1494716899283681E-2</v>
      </c>
    </row>
    <row r="9" spans="2:5" x14ac:dyDescent="0.25">
      <c r="B9" s="24" t="s">
        <v>96</v>
      </c>
      <c r="C9" s="35">
        <f>(SUMIF(Detail_Current!$G:$G,'Total Risk'!$B9,Detail_Current!$M:$M)/SUMIF(Detail_Current!$G:$G,'Total Risk'!B9,Detail_Current!I:I))*13</f>
        <v>13.327948138436765</v>
      </c>
      <c r="D9" s="35">
        <f t="shared" ref="D9" si="0">C9*0.02</f>
        <v>0.26655896276873531</v>
      </c>
      <c r="E9" s="35">
        <f>D9*100%</f>
        <v>0.26655896276873531</v>
      </c>
    </row>
    <row r="10" spans="2:5" x14ac:dyDescent="0.25">
      <c r="B10" s="24" t="s">
        <v>201</v>
      </c>
      <c r="C10" s="35">
        <f>SUMIF(Detail_Current!$G:$G,'Total Risk'!$B10,Detail_Current!$M:$M)</f>
        <v>0.12341409220725988</v>
      </c>
      <c r="D10" s="35">
        <f>C10</f>
        <v>0.12341409220725988</v>
      </c>
      <c r="E10" s="35">
        <f>D10*62%</f>
        <v>7.6516737168501131E-2</v>
      </c>
    </row>
    <row r="11" spans="2:5" x14ac:dyDescent="0.25">
      <c r="B11" s="24" t="s">
        <v>206</v>
      </c>
      <c r="C11" s="35">
        <f>SUMIF(Detail_Current!$G:$G,'Total Risk'!$B11,Detail_Current!$M:$M)</f>
        <v>3.8838257334025723</v>
      </c>
      <c r="D11" s="35">
        <f>C11*0.5</f>
        <v>1.9419128667012862</v>
      </c>
      <c r="E11" s="35">
        <f>D11*100%</f>
        <v>1.9419128667012862</v>
      </c>
    </row>
    <row r="12" spans="2:5" x14ac:dyDescent="0.25">
      <c r="B12" s="25" t="s">
        <v>293</v>
      </c>
      <c r="C12" s="36">
        <f>SUMIF(Detail_Current!$G:$G,'Total Risk'!$B12,Detail_Current!$M:$M)/SUMIF(Detail_Current!$G:$G,'Total Risk'!$B12,Detail_Current!$I:$I)*26</f>
        <v>39.548333533317546</v>
      </c>
      <c r="D12" s="36">
        <f>C12*0.9</f>
        <v>35.593500179985796</v>
      </c>
      <c r="E12" s="36">
        <f>D12*100%</f>
        <v>35.593500179985796</v>
      </c>
    </row>
    <row r="13" spans="2:5" x14ac:dyDescent="0.25">
      <c r="B13" s="34" t="s">
        <v>372</v>
      </c>
      <c r="C13" s="39">
        <f>SUM(C3:C12)</f>
        <v>559.00750653300452</v>
      </c>
      <c r="D13" s="39">
        <f t="shared" ref="D13:E13" si="1">SUM(D3:D12)</f>
        <v>296.76576007978986</v>
      </c>
      <c r="E13" s="39">
        <f t="shared" si="1"/>
        <v>198.37148860548461</v>
      </c>
    </row>
  </sheetData>
  <pageMargins left="0.3" right="0.3" top="0.3" bottom="0.3" header="0.2" footer="0.2"/>
  <pageSetup scale="75" orientation="landscape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285"/>
  <sheetViews>
    <sheetView showGridLines="0" tabSelected="1" workbookViewId="0"/>
  </sheetViews>
  <sheetFormatPr defaultColWidth="8.5703125" defaultRowHeight="11.25" x14ac:dyDescent="0.2"/>
  <cols>
    <col min="1" max="1" width="2.42578125" style="1" customWidth="1"/>
    <col min="2" max="2" width="20.42578125" style="1" bestFit="1" customWidth="1"/>
    <col min="3" max="3" width="19.42578125" style="2" bestFit="1" customWidth="1"/>
    <col min="4" max="4" width="11.5703125" style="2" customWidth="1"/>
    <col min="5" max="5" width="19.5703125" style="2" bestFit="1" customWidth="1"/>
    <col min="6" max="6" width="24.5703125" style="2" bestFit="1" customWidth="1"/>
    <col min="7" max="7" width="16.85546875" style="2" bestFit="1" customWidth="1"/>
    <col min="8" max="8" width="17.42578125" style="2" customWidth="1"/>
    <col min="9" max="9" width="20.5703125" style="2" customWidth="1"/>
    <col min="10" max="10" width="16.42578125" style="1" customWidth="1"/>
    <col min="11" max="11" width="20.42578125" style="1" customWidth="1"/>
    <col min="12" max="16384" width="8.5703125" style="1"/>
  </cols>
  <sheetData>
    <row r="2" spans="2:13" x14ac:dyDescent="0.2">
      <c r="B2" s="18" t="s">
        <v>4</v>
      </c>
      <c r="C2" s="17" t="s">
        <v>0</v>
      </c>
      <c r="D2" s="12" t="s">
        <v>2</v>
      </c>
      <c r="E2" s="8" t="s">
        <v>1</v>
      </c>
      <c r="F2" s="12" t="s">
        <v>3</v>
      </c>
      <c r="G2" s="8" t="s">
        <v>5</v>
      </c>
      <c r="H2" s="12" t="s">
        <v>45</v>
      </c>
      <c r="I2" s="8" t="s">
        <v>44</v>
      </c>
      <c r="J2" s="7" t="s">
        <v>370</v>
      </c>
      <c r="K2" s="11" t="s">
        <v>371</v>
      </c>
      <c r="L2" s="11" t="s">
        <v>375</v>
      </c>
      <c r="M2" s="18" t="s">
        <v>376</v>
      </c>
    </row>
    <row r="3" spans="2:13" x14ac:dyDescent="0.2">
      <c r="B3" s="19" t="s">
        <v>11</v>
      </c>
      <c r="C3" s="15">
        <v>77779999</v>
      </c>
      <c r="D3" s="13">
        <v>24101103</v>
      </c>
      <c r="E3" s="5" t="s">
        <v>6</v>
      </c>
      <c r="F3" s="13" t="s">
        <v>7</v>
      </c>
      <c r="G3" s="5" t="s">
        <v>10</v>
      </c>
      <c r="H3" s="13">
        <v>4.8</v>
      </c>
      <c r="I3" s="5">
        <v>15.567907158765507</v>
      </c>
      <c r="J3" s="3">
        <v>7.8448213061737201E-3</v>
      </c>
      <c r="K3" s="9">
        <v>2055</v>
      </c>
      <c r="L3" s="1">
        <v>150</v>
      </c>
      <c r="M3" s="24">
        <f t="shared" ref="M3:M29" si="0">J3*L3*(H3/I3)</f>
        <v>0.36281507095607385</v>
      </c>
    </row>
    <row r="4" spans="2:13" x14ac:dyDescent="0.2">
      <c r="B4" s="20" t="s">
        <v>11</v>
      </c>
      <c r="C4" s="15">
        <v>77779999</v>
      </c>
      <c r="D4" s="13">
        <v>102781101</v>
      </c>
      <c r="E4" s="5" t="s">
        <v>8</v>
      </c>
      <c r="F4" s="13" t="s">
        <v>9</v>
      </c>
      <c r="G4" s="5" t="s">
        <v>10</v>
      </c>
      <c r="H4" s="13">
        <v>7.9</v>
      </c>
      <c r="I4" s="5">
        <v>13.240185299600622</v>
      </c>
      <c r="J4" s="3">
        <v>0.19610204009422499</v>
      </c>
      <c r="K4" s="9">
        <v>340</v>
      </c>
      <c r="L4" s="1">
        <v>67</v>
      </c>
      <c r="M4" s="24">
        <f>J4*L4*(H4/I4)</f>
        <v>7.8395284864332098</v>
      </c>
    </row>
    <row r="5" spans="2:13" x14ac:dyDescent="0.2">
      <c r="B5" s="20" t="s">
        <v>11</v>
      </c>
      <c r="C5" s="15">
        <v>74022384</v>
      </c>
      <c r="D5" s="13">
        <v>42751113</v>
      </c>
      <c r="E5" s="5" t="s">
        <v>12</v>
      </c>
      <c r="F5" s="13" t="s">
        <v>13</v>
      </c>
      <c r="G5" s="5" t="s">
        <v>35</v>
      </c>
      <c r="H5" s="13">
        <v>4.59</v>
      </c>
      <c r="I5" s="5">
        <v>5.4964920301106721</v>
      </c>
      <c r="J5" s="3">
        <v>0.15750404075906799</v>
      </c>
      <c r="K5" s="9">
        <v>481</v>
      </c>
      <c r="L5" s="1">
        <v>49</v>
      </c>
      <c r="M5" s="24">
        <f t="shared" si="0"/>
        <v>6.4448804097344814</v>
      </c>
    </row>
    <row r="6" spans="2:13" x14ac:dyDescent="0.2">
      <c r="B6" s="20" t="s">
        <v>11</v>
      </c>
      <c r="C6" s="15">
        <v>35098621</v>
      </c>
      <c r="D6" s="13">
        <v>152471101</v>
      </c>
      <c r="E6" s="5" t="s">
        <v>14</v>
      </c>
      <c r="F6" s="13" t="s">
        <v>15</v>
      </c>
      <c r="G6" s="5" t="s">
        <v>35</v>
      </c>
      <c r="H6" s="13">
        <v>0.52</v>
      </c>
      <c r="I6" s="5">
        <v>9.1336080573515233</v>
      </c>
      <c r="J6" s="3">
        <v>0.129220133563656</v>
      </c>
      <c r="K6" s="9">
        <v>606</v>
      </c>
      <c r="L6" s="1">
        <v>76</v>
      </c>
      <c r="M6" s="24">
        <f t="shared" si="0"/>
        <v>0.55911964323072783</v>
      </c>
    </row>
    <row r="7" spans="2:13" x14ac:dyDescent="0.2">
      <c r="B7" s="20" t="s">
        <v>11</v>
      </c>
      <c r="C7" s="15">
        <v>35157845</v>
      </c>
      <c r="D7" s="13">
        <v>43432105</v>
      </c>
      <c r="E7" s="5" t="s">
        <v>16</v>
      </c>
      <c r="F7" s="13" t="s">
        <v>17</v>
      </c>
      <c r="G7" s="5" t="s">
        <v>35</v>
      </c>
      <c r="H7" s="13">
        <v>1.27</v>
      </c>
      <c r="I7" s="5">
        <v>17.173684235426602</v>
      </c>
      <c r="J7" s="3">
        <v>3.5763149066580402E-2</v>
      </c>
      <c r="K7" s="9">
        <v>1361</v>
      </c>
      <c r="L7" s="1">
        <v>151</v>
      </c>
      <c r="M7" s="24">
        <f t="shared" si="0"/>
        <v>0.39934931855510269</v>
      </c>
    </row>
    <row r="8" spans="2:13" x14ac:dyDescent="0.2">
      <c r="B8" s="20" t="s">
        <v>11</v>
      </c>
      <c r="C8" s="15">
        <v>35094397</v>
      </c>
      <c r="D8" s="13">
        <v>43311102</v>
      </c>
      <c r="E8" s="5" t="s">
        <v>18</v>
      </c>
      <c r="F8" s="13" t="s">
        <v>19</v>
      </c>
      <c r="G8" s="5" t="s">
        <v>35</v>
      </c>
      <c r="H8" s="13">
        <v>1.07</v>
      </c>
      <c r="I8" s="5">
        <v>9.7315112335888756</v>
      </c>
      <c r="J8" s="3">
        <v>9.0594735712638506E-3</v>
      </c>
      <c r="K8" s="9">
        <v>1999</v>
      </c>
      <c r="L8" s="1">
        <v>124</v>
      </c>
      <c r="M8" s="24">
        <f t="shared" si="0"/>
        <v>0.12351739874547719</v>
      </c>
    </row>
    <row r="9" spans="2:13" x14ac:dyDescent="0.2">
      <c r="B9" s="20" t="s">
        <v>11</v>
      </c>
      <c r="C9" s="15">
        <v>35061206</v>
      </c>
      <c r="D9" s="13">
        <v>152481103</v>
      </c>
      <c r="E9" s="5" t="s">
        <v>20</v>
      </c>
      <c r="F9" s="13" t="s">
        <v>21</v>
      </c>
      <c r="G9" s="5" t="s">
        <v>35</v>
      </c>
      <c r="H9" s="13">
        <v>1.77</v>
      </c>
      <c r="I9" s="5">
        <v>17.747259940771038</v>
      </c>
      <c r="J9" s="3">
        <v>6.2036144330445001E-3</v>
      </c>
      <c r="K9" s="9">
        <v>2144</v>
      </c>
      <c r="L9" s="1">
        <v>201</v>
      </c>
      <c r="M9" s="24">
        <f t="shared" si="0"/>
        <v>0.12436060069047229</v>
      </c>
    </row>
    <row r="10" spans="2:13" x14ac:dyDescent="0.2">
      <c r="B10" s="20" t="s">
        <v>11</v>
      </c>
      <c r="C10" s="15">
        <v>35061212</v>
      </c>
      <c r="D10" s="13">
        <v>152481103</v>
      </c>
      <c r="E10" s="5" t="s">
        <v>20</v>
      </c>
      <c r="F10" s="13" t="s">
        <v>21</v>
      </c>
      <c r="G10" s="5" t="s">
        <v>35</v>
      </c>
      <c r="H10" s="13">
        <v>1.79</v>
      </c>
      <c r="I10" s="5">
        <v>17.747259940771038</v>
      </c>
      <c r="J10" s="3">
        <v>6.2036144330445001E-3</v>
      </c>
      <c r="K10" s="9">
        <v>2144</v>
      </c>
      <c r="L10" s="1">
        <v>201</v>
      </c>
      <c r="M10" s="24">
        <f t="shared" si="0"/>
        <v>0.12576580521804825</v>
      </c>
    </row>
    <row r="11" spans="2:13" x14ac:dyDescent="0.2">
      <c r="B11" s="20" t="s">
        <v>11</v>
      </c>
      <c r="C11" s="15">
        <v>35115151</v>
      </c>
      <c r="D11" s="13">
        <v>152481103</v>
      </c>
      <c r="E11" s="5" t="s">
        <v>20</v>
      </c>
      <c r="F11" s="13" t="s">
        <v>21</v>
      </c>
      <c r="G11" s="5" t="s">
        <v>35</v>
      </c>
      <c r="H11" s="13">
        <v>1.9</v>
      </c>
      <c r="I11" s="5">
        <v>17.747259940771038</v>
      </c>
      <c r="J11" s="3">
        <v>6.2036144330445001E-3</v>
      </c>
      <c r="K11" s="9">
        <v>2144</v>
      </c>
      <c r="L11" s="1">
        <v>201</v>
      </c>
      <c r="M11" s="24">
        <f t="shared" si="0"/>
        <v>0.13349443011971601</v>
      </c>
    </row>
    <row r="12" spans="2:13" x14ac:dyDescent="0.2">
      <c r="B12" s="20" t="s">
        <v>11</v>
      </c>
      <c r="C12" s="15">
        <v>35117443</v>
      </c>
      <c r="D12" s="13">
        <v>152481103</v>
      </c>
      <c r="E12" s="5" t="s">
        <v>20</v>
      </c>
      <c r="F12" s="13" t="s">
        <v>21</v>
      </c>
      <c r="G12" s="5" t="s">
        <v>35</v>
      </c>
      <c r="H12" s="13">
        <v>2.16</v>
      </c>
      <c r="I12" s="5">
        <v>17.747259940771038</v>
      </c>
      <c r="J12" s="3">
        <v>6.2036144330445001E-3</v>
      </c>
      <c r="K12" s="9">
        <v>2144</v>
      </c>
      <c r="L12" s="1">
        <v>201</v>
      </c>
      <c r="M12" s="24">
        <f t="shared" si="0"/>
        <v>0.15176208897820348</v>
      </c>
    </row>
    <row r="13" spans="2:13" x14ac:dyDescent="0.2">
      <c r="B13" s="20" t="s">
        <v>11</v>
      </c>
      <c r="C13" s="15">
        <v>35116383</v>
      </c>
      <c r="D13" s="13">
        <v>163661701</v>
      </c>
      <c r="E13" s="5" t="s">
        <v>22</v>
      </c>
      <c r="F13" s="13" t="s">
        <v>23</v>
      </c>
      <c r="G13" s="5" t="s">
        <v>35</v>
      </c>
      <c r="H13" s="13">
        <v>1.38</v>
      </c>
      <c r="I13" s="5">
        <v>11.858056951620696</v>
      </c>
      <c r="J13" s="3">
        <v>3.81675019092722E-3</v>
      </c>
      <c r="K13" s="9">
        <v>2267</v>
      </c>
      <c r="L13" s="1">
        <v>132</v>
      </c>
      <c r="M13" s="24">
        <f t="shared" si="0"/>
        <v>5.8631799258164134E-2</v>
      </c>
    </row>
    <row r="14" spans="2:13" x14ac:dyDescent="0.2">
      <c r="B14" s="20" t="s">
        <v>11</v>
      </c>
      <c r="C14" s="15">
        <v>35116384</v>
      </c>
      <c r="D14" s="13">
        <v>163661701</v>
      </c>
      <c r="E14" s="5" t="s">
        <v>22</v>
      </c>
      <c r="F14" s="13" t="s">
        <v>23</v>
      </c>
      <c r="G14" s="5" t="s">
        <v>35</v>
      </c>
      <c r="H14" s="13">
        <v>1.6700000000000002</v>
      </c>
      <c r="I14" s="5">
        <v>11.858056951620696</v>
      </c>
      <c r="J14" s="3">
        <v>3.81675019092722E-3</v>
      </c>
      <c r="K14" s="9">
        <v>2267</v>
      </c>
      <c r="L14" s="1">
        <v>132</v>
      </c>
      <c r="M14" s="24">
        <f t="shared" si="0"/>
        <v>7.0952974464589938E-2</v>
      </c>
    </row>
    <row r="15" spans="2:13" x14ac:dyDescent="0.2">
      <c r="B15" s="20" t="s">
        <v>11</v>
      </c>
      <c r="C15" s="15">
        <v>35114040</v>
      </c>
      <c r="D15" s="13">
        <v>163751102</v>
      </c>
      <c r="E15" s="5" t="s">
        <v>24</v>
      </c>
      <c r="F15" s="13" t="s">
        <v>25</v>
      </c>
      <c r="G15" s="5" t="s">
        <v>35</v>
      </c>
      <c r="H15" s="13">
        <v>1.4</v>
      </c>
      <c r="I15" s="5">
        <v>17.259798184577253</v>
      </c>
      <c r="J15" s="3">
        <v>3.75710143625059E-3</v>
      </c>
      <c r="K15" s="9">
        <v>2271</v>
      </c>
      <c r="L15" s="1">
        <v>218</v>
      </c>
      <c r="M15" s="24">
        <f t="shared" si="0"/>
        <v>6.6435733841216149E-2</v>
      </c>
    </row>
    <row r="16" spans="2:13" x14ac:dyDescent="0.2">
      <c r="B16" s="20" t="s">
        <v>11</v>
      </c>
      <c r="C16" s="15">
        <v>35114048</v>
      </c>
      <c r="D16" s="13">
        <v>163751102</v>
      </c>
      <c r="E16" s="5" t="s">
        <v>24</v>
      </c>
      <c r="F16" s="13" t="s">
        <v>25</v>
      </c>
      <c r="G16" s="5" t="s">
        <v>35</v>
      </c>
      <c r="H16" s="13">
        <v>1.4</v>
      </c>
      <c r="I16" s="5">
        <v>17.259798184577253</v>
      </c>
      <c r="J16" s="3">
        <v>3.75710143625059E-3</v>
      </c>
      <c r="K16" s="9">
        <v>2271</v>
      </c>
      <c r="L16" s="1">
        <v>218</v>
      </c>
      <c r="M16" s="24">
        <f t="shared" si="0"/>
        <v>6.6435733841216149E-2</v>
      </c>
    </row>
    <row r="17" spans="2:13" x14ac:dyDescent="0.2">
      <c r="B17" s="20" t="s">
        <v>11</v>
      </c>
      <c r="C17" s="15">
        <v>35052821</v>
      </c>
      <c r="D17" s="13">
        <v>163661701</v>
      </c>
      <c r="E17" s="5" t="s">
        <v>22</v>
      </c>
      <c r="F17" s="13" t="s">
        <v>26</v>
      </c>
      <c r="G17" s="5" t="s">
        <v>35</v>
      </c>
      <c r="H17" s="13">
        <v>1.72</v>
      </c>
      <c r="I17" s="5">
        <v>16.249408441667743</v>
      </c>
      <c r="J17" s="3">
        <v>2.9900681309674498E-3</v>
      </c>
      <c r="K17" s="9">
        <v>2353</v>
      </c>
      <c r="L17" s="1">
        <v>187</v>
      </c>
      <c r="M17" s="24">
        <f t="shared" si="0"/>
        <v>5.9185263087993656E-2</v>
      </c>
    </row>
    <row r="18" spans="2:13" x14ac:dyDescent="0.2">
      <c r="B18" s="20" t="s">
        <v>11</v>
      </c>
      <c r="C18" s="15">
        <v>35056746</v>
      </c>
      <c r="D18" s="13">
        <v>163661701</v>
      </c>
      <c r="E18" s="5" t="s">
        <v>22</v>
      </c>
      <c r="F18" s="13" t="s">
        <v>26</v>
      </c>
      <c r="G18" s="5" t="s">
        <v>35</v>
      </c>
      <c r="H18" s="13">
        <v>2.02</v>
      </c>
      <c r="I18" s="5">
        <v>16.249408441667743</v>
      </c>
      <c r="J18" s="3">
        <v>2.9900681309674498E-3</v>
      </c>
      <c r="K18" s="9">
        <v>2353</v>
      </c>
      <c r="L18" s="1">
        <v>187</v>
      </c>
      <c r="M18" s="24">
        <f t="shared" si="0"/>
        <v>6.9508274091713493E-2</v>
      </c>
    </row>
    <row r="19" spans="2:13" x14ac:dyDescent="0.2">
      <c r="B19" s="20" t="s">
        <v>11</v>
      </c>
      <c r="C19" s="15">
        <v>35115050</v>
      </c>
      <c r="D19" s="13">
        <v>163661701</v>
      </c>
      <c r="E19" s="5" t="s">
        <v>22</v>
      </c>
      <c r="F19" s="13" t="s">
        <v>26</v>
      </c>
      <c r="G19" s="5" t="s">
        <v>35</v>
      </c>
      <c r="H19" s="13">
        <v>1.61</v>
      </c>
      <c r="I19" s="5">
        <v>16.249408441667743</v>
      </c>
      <c r="J19" s="3">
        <v>2.9900681309674498E-3</v>
      </c>
      <c r="K19" s="9">
        <v>2353</v>
      </c>
      <c r="L19" s="1">
        <v>187</v>
      </c>
      <c r="M19" s="24">
        <f t="shared" si="0"/>
        <v>5.5400159053296399E-2</v>
      </c>
    </row>
    <row r="20" spans="2:13" x14ac:dyDescent="0.2">
      <c r="B20" s="20" t="s">
        <v>11</v>
      </c>
      <c r="C20" s="15">
        <v>35115053</v>
      </c>
      <c r="D20" s="13">
        <v>163661701</v>
      </c>
      <c r="E20" s="5" t="s">
        <v>22</v>
      </c>
      <c r="F20" s="13" t="s">
        <v>26</v>
      </c>
      <c r="G20" s="5" t="s">
        <v>35</v>
      </c>
      <c r="H20" s="13">
        <v>1.81</v>
      </c>
      <c r="I20" s="5">
        <v>16.249408441667743</v>
      </c>
      <c r="J20" s="3">
        <v>2.9900681309674498E-3</v>
      </c>
      <c r="K20" s="9">
        <v>2353</v>
      </c>
      <c r="L20" s="1">
        <v>187</v>
      </c>
      <c r="M20" s="24">
        <f t="shared" si="0"/>
        <v>6.2282166389109606E-2</v>
      </c>
    </row>
    <row r="21" spans="2:13" x14ac:dyDescent="0.2">
      <c r="B21" s="20" t="s">
        <v>11</v>
      </c>
      <c r="C21" s="15">
        <v>35115054</v>
      </c>
      <c r="D21" s="13">
        <v>163661701</v>
      </c>
      <c r="E21" s="5" t="s">
        <v>22</v>
      </c>
      <c r="F21" s="13" t="s">
        <v>26</v>
      </c>
      <c r="G21" s="5" t="s">
        <v>35</v>
      </c>
      <c r="H21" s="13">
        <v>1.4</v>
      </c>
      <c r="I21" s="5">
        <v>16.249408441667743</v>
      </c>
      <c r="J21" s="3">
        <v>2.9900681309674498E-3</v>
      </c>
      <c r="K21" s="9">
        <v>2353</v>
      </c>
      <c r="L21" s="1">
        <v>187</v>
      </c>
      <c r="M21" s="24">
        <f t="shared" si="0"/>
        <v>4.8174051350692505E-2</v>
      </c>
    </row>
    <row r="22" spans="2:13" x14ac:dyDescent="0.2">
      <c r="B22" s="20" t="s">
        <v>11</v>
      </c>
      <c r="C22" s="15">
        <v>35115055</v>
      </c>
      <c r="D22" s="13">
        <v>163661701</v>
      </c>
      <c r="E22" s="5" t="s">
        <v>22</v>
      </c>
      <c r="F22" s="13" t="s">
        <v>26</v>
      </c>
      <c r="G22" s="5" t="s">
        <v>35</v>
      </c>
      <c r="H22" s="13">
        <v>2.13</v>
      </c>
      <c r="I22" s="5">
        <v>16.249408441667743</v>
      </c>
      <c r="J22" s="3">
        <v>2.9900681309674498E-3</v>
      </c>
      <c r="K22" s="9">
        <v>2353</v>
      </c>
      <c r="L22" s="1">
        <v>187</v>
      </c>
      <c r="M22" s="24">
        <f t="shared" si="0"/>
        <v>7.3293378126410763E-2</v>
      </c>
    </row>
    <row r="23" spans="2:13" x14ac:dyDescent="0.2">
      <c r="B23" s="20" t="s">
        <v>11</v>
      </c>
      <c r="C23" s="15">
        <v>35116391</v>
      </c>
      <c r="D23" s="13">
        <v>163661702</v>
      </c>
      <c r="E23" s="5" t="s">
        <v>27</v>
      </c>
      <c r="F23" s="13" t="s">
        <v>28</v>
      </c>
      <c r="G23" s="5" t="s">
        <v>35</v>
      </c>
      <c r="H23" s="13">
        <v>0.69</v>
      </c>
      <c r="I23" s="5">
        <v>9.0549841860287135</v>
      </c>
      <c r="J23" s="3">
        <v>2.81608190566733E-3</v>
      </c>
      <c r="K23" s="9">
        <v>2369</v>
      </c>
      <c r="L23" s="1">
        <v>110</v>
      </c>
      <c r="M23" s="24">
        <f t="shared" si="0"/>
        <v>2.360474764494222E-2</v>
      </c>
    </row>
    <row r="24" spans="2:13" x14ac:dyDescent="0.2">
      <c r="B24" s="20" t="s">
        <v>11</v>
      </c>
      <c r="C24" s="15">
        <v>35116395</v>
      </c>
      <c r="D24" s="13">
        <v>163661702</v>
      </c>
      <c r="E24" s="5" t="s">
        <v>27</v>
      </c>
      <c r="F24" s="13" t="s">
        <v>28</v>
      </c>
      <c r="G24" s="5" t="s">
        <v>35</v>
      </c>
      <c r="H24" s="13">
        <v>1.71</v>
      </c>
      <c r="I24" s="5">
        <v>9.0549841860287135</v>
      </c>
      <c r="J24" s="3">
        <v>2.81608190566733E-3</v>
      </c>
      <c r="K24" s="9">
        <v>2369</v>
      </c>
      <c r="L24" s="1">
        <v>110</v>
      </c>
      <c r="M24" s="24">
        <f t="shared" si="0"/>
        <v>5.8498722424422028E-2</v>
      </c>
    </row>
    <row r="25" spans="2:13" x14ac:dyDescent="0.2">
      <c r="B25" s="20" t="s">
        <v>11</v>
      </c>
      <c r="C25" s="15">
        <v>35116800</v>
      </c>
      <c r="D25" s="13">
        <v>163661702</v>
      </c>
      <c r="E25" s="5" t="s">
        <v>29</v>
      </c>
      <c r="F25" s="13" t="s">
        <v>30</v>
      </c>
      <c r="G25" s="5" t="s">
        <v>35</v>
      </c>
      <c r="H25" s="13">
        <v>1.175</v>
      </c>
      <c r="I25" s="5">
        <v>19.731845806481232</v>
      </c>
      <c r="J25" s="3">
        <v>2.5097893645901698E-3</v>
      </c>
      <c r="K25" s="9">
        <v>2411</v>
      </c>
      <c r="L25" s="1">
        <v>231</v>
      </c>
      <c r="M25" s="24">
        <f t="shared" si="0"/>
        <v>3.4523864871279793E-2</v>
      </c>
    </row>
    <row r="26" spans="2:13" x14ac:dyDescent="0.2">
      <c r="B26" s="20" t="s">
        <v>11</v>
      </c>
      <c r="C26" s="15">
        <v>35114100</v>
      </c>
      <c r="D26" s="13">
        <v>83622106</v>
      </c>
      <c r="E26" s="5" t="s">
        <v>31</v>
      </c>
      <c r="F26" s="13" t="s">
        <v>32</v>
      </c>
      <c r="G26" s="5" t="s">
        <v>35</v>
      </c>
      <c r="H26" s="13">
        <v>1.04</v>
      </c>
      <c r="I26" s="5">
        <v>15.07341914252194</v>
      </c>
      <c r="J26" s="3">
        <v>2.1264631273294498E-3</v>
      </c>
      <c r="K26" s="9">
        <v>2464</v>
      </c>
      <c r="L26" s="1">
        <v>185</v>
      </c>
      <c r="M26" s="24">
        <f t="shared" si="0"/>
        <v>2.7142581376512705E-2</v>
      </c>
    </row>
    <row r="27" spans="2:13" x14ac:dyDescent="0.2">
      <c r="B27" s="20" t="s">
        <v>11</v>
      </c>
      <c r="C27" s="15">
        <v>35116442</v>
      </c>
      <c r="D27" s="13">
        <v>163661702</v>
      </c>
      <c r="E27" s="5" t="s">
        <v>27</v>
      </c>
      <c r="F27" s="13" t="s">
        <v>33</v>
      </c>
      <c r="G27" s="5" t="s">
        <v>35</v>
      </c>
      <c r="H27" s="13">
        <v>0.31000000000000005</v>
      </c>
      <c r="I27" s="5">
        <v>10.941613656884462</v>
      </c>
      <c r="J27" s="3">
        <v>7.4696229192908604E-4</v>
      </c>
      <c r="K27" s="9">
        <v>2678</v>
      </c>
      <c r="L27" s="1">
        <v>132</v>
      </c>
      <c r="M27" s="24">
        <f t="shared" si="0"/>
        <v>2.7935273483638561E-3</v>
      </c>
    </row>
    <row r="28" spans="2:13" x14ac:dyDescent="0.2">
      <c r="B28" s="20" t="s">
        <v>11</v>
      </c>
      <c r="C28" s="15">
        <v>35116444</v>
      </c>
      <c r="D28" s="13">
        <v>163661702</v>
      </c>
      <c r="E28" s="5" t="s">
        <v>27</v>
      </c>
      <c r="F28" s="13" t="s">
        <v>33</v>
      </c>
      <c r="G28" s="5" t="s">
        <v>35</v>
      </c>
      <c r="H28" s="13">
        <v>2.1</v>
      </c>
      <c r="I28" s="5">
        <v>10.941613656884462</v>
      </c>
      <c r="J28" s="3">
        <v>7.4696229192908604E-4</v>
      </c>
      <c r="K28" s="9">
        <v>2678</v>
      </c>
      <c r="L28" s="1">
        <v>132</v>
      </c>
      <c r="M28" s="24">
        <f t="shared" si="0"/>
        <v>1.8923894940529346E-2</v>
      </c>
    </row>
    <row r="29" spans="2:13" x14ac:dyDescent="0.2">
      <c r="B29" s="20" t="s">
        <v>11</v>
      </c>
      <c r="C29" s="15">
        <v>35052825</v>
      </c>
      <c r="D29" s="13">
        <v>163661702</v>
      </c>
      <c r="E29" s="5" t="s">
        <v>27</v>
      </c>
      <c r="F29" s="13" t="s">
        <v>34</v>
      </c>
      <c r="G29" s="5" t="s">
        <v>35</v>
      </c>
      <c r="H29" s="13">
        <v>1.17</v>
      </c>
      <c r="I29" s="5">
        <v>1.4878815160173089</v>
      </c>
      <c r="J29" s="3">
        <v>4.9227907387652998E-4</v>
      </c>
      <c r="K29" s="9">
        <v>2737</v>
      </c>
      <c r="L29" s="1">
        <v>21</v>
      </c>
      <c r="M29" s="24">
        <f t="shared" si="0"/>
        <v>8.1292070066993384E-3</v>
      </c>
    </row>
    <row r="30" spans="2:13" x14ac:dyDescent="0.2">
      <c r="B30" s="20" t="s">
        <v>46</v>
      </c>
      <c r="C30" s="15"/>
      <c r="D30" s="13">
        <v>103521103</v>
      </c>
      <c r="E30" s="5" t="s">
        <v>40</v>
      </c>
      <c r="F30" s="13" t="s">
        <v>36</v>
      </c>
      <c r="G30" s="5" t="s">
        <v>47</v>
      </c>
      <c r="H30" s="13"/>
      <c r="I30" s="5">
        <v>2.2596452793510937E-2</v>
      </c>
      <c r="J30" s="3">
        <v>3.1638837520079499</v>
      </c>
      <c r="K30" s="9">
        <v>1</v>
      </c>
      <c r="L30" s="1">
        <v>1</v>
      </c>
      <c r="M30" s="24">
        <f>(J30*L30)</f>
        <v>3.1638837520079499</v>
      </c>
    </row>
    <row r="31" spans="2:13" x14ac:dyDescent="0.2">
      <c r="B31" s="20" t="s">
        <v>46</v>
      </c>
      <c r="C31" s="15"/>
      <c r="D31" s="13">
        <v>48011144</v>
      </c>
      <c r="E31" s="5" t="s">
        <v>41</v>
      </c>
      <c r="F31" s="13" t="s">
        <v>37</v>
      </c>
      <c r="G31" s="5" t="s">
        <v>47</v>
      </c>
      <c r="H31" s="13"/>
      <c r="I31" s="5">
        <v>1.4759375649881914E-2</v>
      </c>
      <c r="J31" s="3">
        <v>1.8786400180821601</v>
      </c>
      <c r="K31" s="9">
        <v>2</v>
      </c>
      <c r="L31" s="1">
        <v>1</v>
      </c>
      <c r="M31" s="24">
        <f t="shared" ref="M31:M84" si="1">(J31*L31)</f>
        <v>1.8786400180821601</v>
      </c>
    </row>
    <row r="32" spans="2:13" x14ac:dyDescent="0.2">
      <c r="B32" s="20" t="s">
        <v>46</v>
      </c>
      <c r="C32" s="15"/>
      <c r="D32" s="13">
        <v>254452101</v>
      </c>
      <c r="E32" s="5" t="s">
        <v>42</v>
      </c>
      <c r="F32" s="13" t="s">
        <v>38</v>
      </c>
      <c r="G32" s="5" t="s">
        <v>47</v>
      </c>
      <c r="H32" s="13"/>
      <c r="I32" s="5">
        <v>9.3940298887737098E-2</v>
      </c>
      <c r="J32" s="3">
        <v>1.6923678635751001</v>
      </c>
      <c r="K32" s="9">
        <v>3</v>
      </c>
      <c r="L32" s="1">
        <v>1</v>
      </c>
      <c r="M32" s="24">
        <f t="shared" si="1"/>
        <v>1.6923678635751001</v>
      </c>
    </row>
    <row r="33" spans="2:13" x14ac:dyDescent="0.2">
      <c r="B33" s="20" t="s">
        <v>46</v>
      </c>
      <c r="C33" s="15"/>
      <c r="D33" s="13">
        <v>252062111</v>
      </c>
      <c r="E33" s="5" t="s">
        <v>43</v>
      </c>
      <c r="F33" s="13" t="s">
        <v>39</v>
      </c>
      <c r="G33" s="5" t="s">
        <v>47</v>
      </c>
      <c r="H33" s="13"/>
      <c r="I33" s="5">
        <v>1.5140099741906526E-2</v>
      </c>
      <c r="J33" s="3">
        <v>1.4424600118701301</v>
      </c>
      <c r="K33" s="9">
        <v>4</v>
      </c>
      <c r="L33" s="1">
        <v>1</v>
      </c>
      <c r="M33" s="24">
        <f t="shared" si="1"/>
        <v>1.4424600118701301</v>
      </c>
    </row>
    <row r="34" spans="2:13" x14ac:dyDescent="0.2">
      <c r="B34" s="20" t="s">
        <v>46</v>
      </c>
      <c r="C34" s="15"/>
      <c r="D34" s="13">
        <v>43141103</v>
      </c>
      <c r="E34" s="5" t="s">
        <v>258</v>
      </c>
      <c r="F34" s="13" t="s">
        <v>210</v>
      </c>
      <c r="G34" s="5" t="s">
        <v>47</v>
      </c>
      <c r="H34" s="13"/>
      <c r="I34" s="5">
        <v>5.2974899478799381E-2</v>
      </c>
      <c r="J34" s="3">
        <v>1.30064582640474</v>
      </c>
      <c r="K34" s="9">
        <v>5</v>
      </c>
      <c r="L34" s="1">
        <v>4</v>
      </c>
      <c r="M34" s="24">
        <f t="shared" si="1"/>
        <v>5.2025833056189601</v>
      </c>
    </row>
    <row r="35" spans="2:13" x14ac:dyDescent="0.2">
      <c r="B35" s="20" t="s">
        <v>46</v>
      </c>
      <c r="C35" s="15"/>
      <c r="D35" s="13">
        <v>42871101</v>
      </c>
      <c r="E35" s="5" t="s">
        <v>259</v>
      </c>
      <c r="F35" s="13" t="s">
        <v>211</v>
      </c>
      <c r="G35" s="5" t="s">
        <v>47</v>
      </c>
      <c r="H35" s="13"/>
      <c r="I35" s="5">
        <v>1.1132767118567868</v>
      </c>
      <c r="J35" s="3">
        <v>1.25585214828787</v>
      </c>
      <c r="K35" s="9">
        <v>6</v>
      </c>
      <c r="L35" s="1">
        <v>3</v>
      </c>
      <c r="M35" s="24">
        <f t="shared" si="1"/>
        <v>3.7675564448636099</v>
      </c>
    </row>
    <row r="36" spans="2:13" x14ac:dyDescent="0.2">
      <c r="B36" s="20" t="s">
        <v>46</v>
      </c>
      <c r="C36" s="15"/>
      <c r="D36" s="13">
        <v>103451101</v>
      </c>
      <c r="E36" s="5" t="s">
        <v>260</v>
      </c>
      <c r="F36" s="13" t="s">
        <v>212</v>
      </c>
      <c r="G36" s="5" t="s">
        <v>47</v>
      </c>
      <c r="H36" s="13"/>
      <c r="I36" s="5">
        <v>7.4478152973437544</v>
      </c>
      <c r="J36" s="3">
        <v>1.2523945921845401</v>
      </c>
      <c r="K36" s="9">
        <v>7</v>
      </c>
      <c r="L36" s="1">
        <v>39</v>
      </c>
      <c r="M36" s="24">
        <f t="shared" si="1"/>
        <v>48.843389095197061</v>
      </c>
    </row>
    <row r="37" spans="2:13" x14ac:dyDescent="0.2">
      <c r="B37" s="20" t="s">
        <v>46</v>
      </c>
      <c r="C37" s="15"/>
      <c r="D37" s="13">
        <v>43141102</v>
      </c>
      <c r="E37" s="5" t="s">
        <v>261</v>
      </c>
      <c r="F37" s="13" t="s">
        <v>213</v>
      </c>
      <c r="G37" s="5" t="s">
        <v>47</v>
      </c>
      <c r="H37" s="13"/>
      <c r="I37" s="5">
        <v>4.7057750984646365</v>
      </c>
      <c r="J37" s="3">
        <v>0.91632033534261803</v>
      </c>
      <c r="K37" s="9">
        <v>8</v>
      </c>
      <c r="L37" s="1">
        <v>53</v>
      </c>
      <c r="M37" s="24">
        <f t="shared" si="1"/>
        <v>48.564977773158759</v>
      </c>
    </row>
    <row r="38" spans="2:13" x14ac:dyDescent="0.2">
      <c r="B38" s="20" t="s">
        <v>46</v>
      </c>
      <c r="C38" s="15"/>
      <c r="D38" s="13">
        <v>43311102</v>
      </c>
      <c r="E38" s="5" t="s">
        <v>18</v>
      </c>
      <c r="F38" s="13" t="s">
        <v>214</v>
      </c>
      <c r="G38" s="5" t="s">
        <v>47</v>
      </c>
      <c r="H38" s="13"/>
      <c r="I38" s="5">
        <v>6.2704015389340588</v>
      </c>
      <c r="J38" s="3">
        <v>0.87628507791960997</v>
      </c>
      <c r="K38" s="9">
        <v>9</v>
      </c>
      <c r="L38" s="1">
        <v>59</v>
      </c>
      <c r="M38" s="24">
        <f t="shared" si="1"/>
        <v>51.700819597256988</v>
      </c>
    </row>
    <row r="39" spans="2:13" x14ac:dyDescent="0.2">
      <c r="B39" s="20" t="s">
        <v>46</v>
      </c>
      <c r="C39" s="15"/>
      <c r="D39" s="13">
        <v>254452102</v>
      </c>
      <c r="E39" s="5" t="s">
        <v>262</v>
      </c>
      <c r="F39" s="13" t="s">
        <v>215</v>
      </c>
      <c r="G39" s="5" t="s">
        <v>47</v>
      </c>
      <c r="H39" s="13"/>
      <c r="I39" s="5">
        <v>0.71280745282256674</v>
      </c>
      <c r="J39" s="3">
        <v>0.77248403992745995</v>
      </c>
      <c r="K39" s="9">
        <v>10</v>
      </c>
      <c r="L39" s="1">
        <v>14</v>
      </c>
      <c r="M39" s="24">
        <f t="shared" si="1"/>
        <v>10.814776558984439</v>
      </c>
    </row>
    <row r="40" spans="2:13" x14ac:dyDescent="0.2">
      <c r="B40" s="20" t="s">
        <v>46</v>
      </c>
      <c r="C40" s="15"/>
      <c r="D40" s="13">
        <v>102211101</v>
      </c>
      <c r="E40" s="5" t="s">
        <v>263</v>
      </c>
      <c r="F40" s="13" t="s">
        <v>216</v>
      </c>
      <c r="G40" s="5" t="s">
        <v>47</v>
      </c>
      <c r="H40" s="13"/>
      <c r="I40" s="5">
        <v>4.8007878256915042</v>
      </c>
      <c r="J40" s="3">
        <v>0.73491290778294305</v>
      </c>
      <c r="K40" s="9">
        <v>11</v>
      </c>
      <c r="L40" s="1">
        <v>13</v>
      </c>
      <c r="M40" s="24">
        <f t="shared" si="1"/>
        <v>9.5538678011782601</v>
      </c>
    </row>
    <row r="41" spans="2:13" x14ac:dyDescent="0.2">
      <c r="B41" s="20" t="s">
        <v>46</v>
      </c>
      <c r="C41" s="15"/>
      <c r="D41" s="13">
        <v>152582109</v>
      </c>
      <c r="E41" s="5" t="s">
        <v>264</v>
      </c>
      <c r="F41" s="13" t="s">
        <v>217</v>
      </c>
      <c r="G41" s="5" t="s">
        <v>47</v>
      </c>
      <c r="H41" s="13"/>
      <c r="I41" s="5">
        <v>9.8165810318409569E-2</v>
      </c>
      <c r="J41" s="3">
        <v>0.73150515373203895</v>
      </c>
      <c r="K41" s="9">
        <v>12</v>
      </c>
      <c r="L41" s="1">
        <v>3</v>
      </c>
      <c r="M41" s="24">
        <f t="shared" si="1"/>
        <v>2.1945154611961168</v>
      </c>
    </row>
    <row r="42" spans="2:13" x14ac:dyDescent="0.2">
      <c r="B42" s="20" t="s">
        <v>46</v>
      </c>
      <c r="C42" s="15"/>
      <c r="D42" s="13">
        <v>43141102</v>
      </c>
      <c r="E42" s="5" t="s">
        <v>261</v>
      </c>
      <c r="F42" s="13" t="s">
        <v>218</v>
      </c>
      <c r="G42" s="5" t="s">
        <v>47</v>
      </c>
      <c r="H42" s="13"/>
      <c r="I42" s="5">
        <v>0.46739193296237602</v>
      </c>
      <c r="J42" s="3">
        <v>0.72480622708457398</v>
      </c>
      <c r="K42" s="9">
        <v>13</v>
      </c>
      <c r="L42" s="1">
        <v>12</v>
      </c>
      <c r="M42" s="24">
        <f t="shared" si="1"/>
        <v>8.6976747250148883</v>
      </c>
    </row>
    <row r="43" spans="2:13" x14ac:dyDescent="0.2">
      <c r="B43" s="20" t="s">
        <v>46</v>
      </c>
      <c r="C43" s="15"/>
      <c r="D43" s="13">
        <v>43141103</v>
      </c>
      <c r="E43" s="5" t="s">
        <v>258</v>
      </c>
      <c r="F43" s="13" t="s">
        <v>219</v>
      </c>
      <c r="G43" s="5" t="s">
        <v>47</v>
      </c>
      <c r="H43" s="13"/>
      <c r="I43" s="5">
        <v>27.732817672521005</v>
      </c>
      <c r="J43" s="3">
        <v>0.71617523524972704</v>
      </c>
      <c r="K43" s="9">
        <v>14</v>
      </c>
      <c r="L43" s="1">
        <v>212</v>
      </c>
      <c r="M43" s="24">
        <f t="shared" si="1"/>
        <v>151.82914987294214</v>
      </c>
    </row>
    <row r="44" spans="2:13" x14ac:dyDescent="0.2">
      <c r="B44" s="20" t="s">
        <v>46</v>
      </c>
      <c r="C44" s="15"/>
      <c r="D44" s="13">
        <v>253642104</v>
      </c>
      <c r="E44" s="5" t="s">
        <v>265</v>
      </c>
      <c r="F44" s="13" t="s">
        <v>220</v>
      </c>
      <c r="G44" s="5" t="s">
        <v>47</v>
      </c>
      <c r="H44" s="13"/>
      <c r="I44" s="5">
        <v>5.3534418701324551</v>
      </c>
      <c r="J44" s="3">
        <v>0.70422889156035196</v>
      </c>
      <c r="K44" s="9">
        <v>15</v>
      </c>
      <c r="L44" s="1">
        <v>38</v>
      </c>
      <c r="M44" s="24">
        <f t="shared" si="1"/>
        <v>26.760697879293375</v>
      </c>
    </row>
    <row r="45" spans="2:13" x14ac:dyDescent="0.2">
      <c r="B45" s="20" t="s">
        <v>46</v>
      </c>
      <c r="C45" s="15"/>
      <c r="D45" s="13">
        <v>252691104</v>
      </c>
      <c r="E45" s="5" t="s">
        <v>266</v>
      </c>
      <c r="F45" s="13" t="s">
        <v>221</v>
      </c>
      <c r="G45" s="5" t="s">
        <v>47</v>
      </c>
      <c r="H45" s="13"/>
      <c r="I45" s="5">
        <v>0.23386258574899998</v>
      </c>
      <c r="J45" s="3">
        <v>0.68656364316537899</v>
      </c>
      <c r="K45" s="9">
        <v>16</v>
      </c>
      <c r="L45" s="1">
        <v>4</v>
      </c>
      <c r="M45" s="24">
        <f t="shared" si="1"/>
        <v>2.746254572661516</v>
      </c>
    </row>
    <row r="46" spans="2:13" x14ac:dyDescent="0.2">
      <c r="B46" s="20" t="s">
        <v>46</v>
      </c>
      <c r="C46" s="15"/>
      <c r="D46" s="13">
        <v>102781101</v>
      </c>
      <c r="E46" s="5" t="s">
        <v>8</v>
      </c>
      <c r="F46" s="13" t="s">
        <v>222</v>
      </c>
      <c r="G46" s="5" t="s">
        <v>47</v>
      </c>
      <c r="H46" s="13"/>
      <c r="I46" s="5">
        <v>8.4234939683886262E-2</v>
      </c>
      <c r="J46" s="3">
        <v>0.67079456910850799</v>
      </c>
      <c r="K46" s="9">
        <v>17</v>
      </c>
      <c r="L46" s="1">
        <v>1</v>
      </c>
      <c r="M46" s="24">
        <f t="shared" si="1"/>
        <v>0.67079456910850799</v>
      </c>
    </row>
    <row r="47" spans="2:13" x14ac:dyDescent="0.2">
      <c r="B47" s="20" t="s">
        <v>46</v>
      </c>
      <c r="C47" s="15"/>
      <c r="D47" s="13">
        <v>14652106</v>
      </c>
      <c r="E47" s="5" t="s">
        <v>267</v>
      </c>
      <c r="F47" s="13" t="s">
        <v>223</v>
      </c>
      <c r="G47" s="5" t="s">
        <v>47</v>
      </c>
      <c r="H47" s="13"/>
      <c r="I47" s="5">
        <v>3.6652030733285454</v>
      </c>
      <c r="J47" s="3">
        <v>0.65331191648807796</v>
      </c>
      <c r="K47" s="9">
        <v>18</v>
      </c>
      <c r="L47" s="1">
        <v>30</v>
      </c>
      <c r="M47" s="24">
        <f t="shared" si="1"/>
        <v>19.599357494642337</v>
      </c>
    </row>
    <row r="48" spans="2:13" x14ac:dyDescent="0.2">
      <c r="B48" s="20" t="s">
        <v>46</v>
      </c>
      <c r="C48" s="15"/>
      <c r="D48" s="13">
        <v>43211101</v>
      </c>
      <c r="E48" s="5" t="s">
        <v>268</v>
      </c>
      <c r="F48" s="13" t="s">
        <v>224</v>
      </c>
      <c r="G48" s="5" t="s">
        <v>47</v>
      </c>
      <c r="H48" s="13"/>
      <c r="I48" s="5">
        <v>0.22763423364316471</v>
      </c>
      <c r="J48" s="3">
        <v>0.64187331574842599</v>
      </c>
      <c r="K48" s="9">
        <v>19</v>
      </c>
      <c r="L48" s="1">
        <v>3</v>
      </c>
      <c r="M48" s="24">
        <f t="shared" si="1"/>
        <v>1.925619947245278</v>
      </c>
    </row>
    <row r="49" spans="2:13" x14ac:dyDescent="0.2">
      <c r="B49" s="20" t="s">
        <v>46</v>
      </c>
      <c r="C49" s="15"/>
      <c r="D49" s="13">
        <v>63591101</v>
      </c>
      <c r="E49" s="5" t="s">
        <v>269</v>
      </c>
      <c r="F49" s="13" t="s">
        <v>225</v>
      </c>
      <c r="G49" s="5" t="s">
        <v>47</v>
      </c>
      <c r="H49" s="13"/>
      <c r="I49" s="5">
        <v>0.78765605361673718</v>
      </c>
      <c r="J49" s="3">
        <v>0.62028997572283695</v>
      </c>
      <c r="K49" s="9">
        <v>20</v>
      </c>
      <c r="L49" s="1">
        <v>11</v>
      </c>
      <c r="M49" s="24">
        <f t="shared" si="1"/>
        <v>6.8231897329512066</v>
      </c>
    </row>
    <row r="50" spans="2:13" x14ac:dyDescent="0.2">
      <c r="B50" s="20" t="s">
        <v>46</v>
      </c>
      <c r="C50" s="15"/>
      <c r="D50" s="13">
        <v>14452104</v>
      </c>
      <c r="E50" s="5" t="s">
        <v>270</v>
      </c>
      <c r="F50" s="13" t="s">
        <v>226</v>
      </c>
      <c r="G50" s="5" t="s">
        <v>47</v>
      </c>
      <c r="H50" s="13"/>
      <c r="I50" s="5">
        <v>5.7542231349130013</v>
      </c>
      <c r="J50" s="3">
        <v>0.61453569663879104</v>
      </c>
      <c r="K50" s="9">
        <v>21</v>
      </c>
      <c r="L50" s="1">
        <v>30</v>
      </c>
      <c r="M50" s="24">
        <f t="shared" si="1"/>
        <v>18.436070899163731</v>
      </c>
    </row>
    <row r="51" spans="2:13" x14ac:dyDescent="0.2">
      <c r="B51" s="20" t="s">
        <v>46</v>
      </c>
      <c r="C51" s="15"/>
      <c r="D51" s="13">
        <v>254432104</v>
      </c>
      <c r="E51" s="5" t="s">
        <v>271</v>
      </c>
      <c r="F51" s="13" t="s">
        <v>227</v>
      </c>
      <c r="G51" s="5" t="s">
        <v>47</v>
      </c>
      <c r="H51" s="13"/>
      <c r="I51" s="5">
        <v>2.4276836459869919</v>
      </c>
      <c r="J51" s="3">
        <v>0.59573443681964799</v>
      </c>
      <c r="K51" s="9">
        <v>22</v>
      </c>
      <c r="L51" s="1">
        <v>27</v>
      </c>
      <c r="M51" s="24">
        <f t="shared" si="1"/>
        <v>16.084829794130496</v>
      </c>
    </row>
    <row r="52" spans="2:13" x14ac:dyDescent="0.2">
      <c r="B52" s="20" t="s">
        <v>46</v>
      </c>
      <c r="C52" s="15"/>
      <c r="D52" s="13">
        <v>43141101</v>
      </c>
      <c r="E52" s="5" t="s">
        <v>61</v>
      </c>
      <c r="F52" s="13" t="s">
        <v>228</v>
      </c>
      <c r="G52" s="5" t="s">
        <v>47</v>
      </c>
      <c r="H52" s="13"/>
      <c r="I52" s="5">
        <v>1.0658524089295898</v>
      </c>
      <c r="J52" s="3">
        <v>0.58091932138282898</v>
      </c>
      <c r="K52" s="9">
        <v>23</v>
      </c>
      <c r="L52" s="1">
        <v>12</v>
      </c>
      <c r="M52" s="24">
        <f t="shared" si="1"/>
        <v>6.9710318565939478</v>
      </c>
    </row>
    <row r="53" spans="2:13" x14ac:dyDescent="0.2">
      <c r="B53" s="20" t="s">
        <v>46</v>
      </c>
      <c r="C53" s="15"/>
      <c r="D53" s="13">
        <v>43201102</v>
      </c>
      <c r="E53" s="5" t="s">
        <v>272</v>
      </c>
      <c r="F53" s="13" t="s">
        <v>229</v>
      </c>
      <c r="G53" s="5" t="s">
        <v>47</v>
      </c>
      <c r="H53" s="13"/>
      <c r="I53" s="5">
        <v>2.7273763425775078E-2</v>
      </c>
      <c r="J53" s="3">
        <v>0.56399839973022203</v>
      </c>
      <c r="K53" s="9">
        <v>24</v>
      </c>
      <c r="L53" s="1">
        <v>1</v>
      </c>
      <c r="M53" s="24">
        <f t="shared" si="1"/>
        <v>0.56399839973022203</v>
      </c>
    </row>
    <row r="54" spans="2:13" x14ac:dyDescent="0.2">
      <c r="B54" s="20" t="s">
        <v>46</v>
      </c>
      <c r="C54" s="15"/>
      <c r="D54" s="13">
        <v>63642108</v>
      </c>
      <c r="E54" s="5" t="s">
        <v>273</v>
      </c>
      <c r="F54" s="13" t="s">
        <v>230</v>
      </c>
      <c r="G54" s="5" t="s">
        <v>47</v>
      </c>
      <c r="H54" s="13"/>
      <c r="I54" s="5">
        <v>0.36709268441861903</v>
      </c>
      <c r="J54" s="3">
        <v>0.55275579482224202</v>
      </c>
      <c r="K54" s="9">
        <v>25</v>
      </c>
      <c r="L54" s="1">
        <v>4</v>
      </c>
      <c r="M54" s="24">
        <f t="shared" si="1"/>
        <v>2.2110231792889681</v>
      </c>
    </row>
    <row r="55" spans="2:13" x14ac:dyDescent="0.2">
      <c r="B55" s="20" t="s">
        <v>46</v>
      </c>
      <c r="C55" s="15"/>
      <c r="D55" s="13">
        <v>63642106</v>
      </c>
      <c r="E55" s="5" t="s">
        <v>274</v>
      </c>
      <c r="F55" s="13" t="s">
        <v>231</v>
      </c>
      <c r="G55" s="5" t="s">
        <v>47</v>
      </c>
      <c r="H55" s="13"/>
      <c r="I55" s="5">
        <v>0.2849900016145836</v>
      </c>
      <c r="J55" s="3">
        <v>0.55242642055856805</v>
      </c>
      <c r="K55" s="9">
        <v>26</v>
      </c>
      <c r="L55" s="1">
        <v>4</v>
      </c>
      <c r="M55" s="24">
        <f t="shared" si="1"/>
        <v>2.2097056822342722</v>
      </c>
    </row>
    <row r="56" spans="2:13" x14ac:dyDescent="0.2">
      <c r="B56" s="20" t="s">
        <v>46</v>
      </c>
      <c r="C56" s="15"/>
      <c r="D56" s="13">
        <v>43361102</v>
      </c>
      <c r="E56" s="5" t="s">
        <v>275</v>
      </c>
      <c r="F56" s="13" t="s">
        <v>232</v>
      </c>
      <c r="G56" s="5" t="s">
        <v>47</v>
      </c>
      <c r="H56" s="13"/>
      <c r="I56" s="5">
        <v>14.222439399760409</v>
      </c>
      <c r="J56" s="3">
        <v>0.54870131115374099</v>
      </c>
      <c r="K56" s="9">
        <v>27</v>
      </c>
      <c r="L56" s="1">
        <v>51</v>
      </c>
      <c r="M56" s="24">
        <f t="shared" si="1"/>
        <v>27.983766868840789</v>
      </c>
    </row>
    <row r="57" spans="2:13" x14ac:dyDescent="0.2">
      <c r="B57" s="20" t="s">
        <v>46</v>
      </c>
      <c r="C57" s="15"/>
      <c r="D57" s="13">
        <v>14662112</v>
      </c>
      <c r="E57" s="5" t="s">
        <v>276</v>
      </c>
      <c r="F57" s="13" t="s">
        <v>233</v>
      </c>
      <c r="G57" s="5" t="s">
        <v>47</v>
      </c>
      <c r="H57" s="13"/>
      <c r="I57" s="5">
        <v>0.39173532509524611</v>
      </c>
      <c r="J57" s="3">
        <v>0.53730609592801504</v>
      </c>
      <c r="K57" s="9">
        <v>28</v>
      </c>
      <c r="L57" s="1">
        <v>9</v>
      </c>
      <c r="M57" s="24">
        <f t="shared" si="1"/>
        <v>4.8357548633521352</v>
      </c>
    </row>
    <row r="58" spans="2:13" x14ac:dyDescent="0.2">
      <c r="B58" s="20" t="s">
        <v>46</v>
      </c>
      <c r="C58" s="15"/>
      <c r="D58" s="13">
        <v>102911109</v>
      </c>
      <c r="E58" s="5" t="s">
        <v>183</v>
      </c>
      <c r="F58" s="13" t="s">
        <v>174</v>
      </c>
      <c r="G58" s="5" t="s">
        <v>47</v>
      </c>
      <c r="H58" s="13"/>
      <c r="I58" s="5">
        <v>1.3417394071275264</v>
      </c>
      <c r="J58" s="3">
        <v>0.52987304798146795</v>
      </c>
      <c r="K58" s="9">
        <v>29</v>
      </c>
      <c r="L58" s="1">
        <v>15</v>
      </c>
      <c r="M58" s="24">
        <f t="shared" si="1"/>
        <v>7.9480957197220192</v>
      </c>
    </row>
    <row r="59" spans="2:13" x14ac:dyDescent="0.2">
      <c r="B59" s="20" t="s">
        <v>46</v>
      </c>
      <c r="C59" s="15"/>
      <c r="D59" s="13">
        <v>253642103</v>
      </c>
      <c r="E59" s="5" t="s">
        <v>277</v>
      </c>
      <c r="F59" s="13" t="s">
        <v>234</v>
      </c>
      <c r="G59" s="5" t="s">
        <v>47</v>
      </c>
      <c r="H59" s="13"/>
      <c r="I59" s="5">
        <v>2.3287273015274268</v>
      </c>
      <c r="J59" s="3">
        <v>0.51619382712091899</v>
      </c>
      <c r="K59" s="9">
        <v>30</v>
      </c>
      <c r="L59" s="1">
        <v>10</v>
      </c>
      <c r="M59" s="24">
        <f t="shared" si="1"/>
        <v>5.1619382712091895</v>
      </c>
    </row>
    <row r="60" spans="2:13" x14ac:dyDescent="0.2">
      <c r="B60" s="20" t="s">
        <v>46</v>
      </c>
      <c r="C60" s="15"/>
      <c r="D60" s="13">
        <v>48011146</v>
      </c>
      <c r="E60" s="5" t="s">
        <v>278</v>
      </c>
      <c r="F60" s="13" t="s">
        <v>235</v>
      </c>
      <c r="G60" s="5" t="s">
        <v>47</v>
      </c>
      <c r="H60" s="13"/>
      <c r="I60" s="5">
        <v>8.5246135669098198E-3</v>
      </c>
      <c r="J60" s="3">
        <v>0.50979496602816499</v>
      </c>
      <c r="K60" s="9">
        <v>31</v>
      </c>
      <c r="L60" s="1">
        <v>1</v>
      </c>
      <c r="M60" s="24">
        <f t="shared" si="1"/>
        <v>0.50979496602816499</v>
      </c>
    </row>
    <row r="61" spans="2:13" x14ac:dyDescent="0.2">
      <c r="B61" s="20" t="s">
        <v>46</v>
      </c>
      <c r="C61" s="15"/>
      <c r="D61" s="13">
        <v>48011146</v>
      </c>
      <c r="E61" s="5" t="s">
        <v>278</v>
      </c>
      <c r="F61" s="13" t="s">
        <v>236</v>
      </c>
      <c r="G61" s="5" t="s">
        <v>47</v>
      </c>
      <c r="H61" s="13"/>
      <c r="I61" s="5">
        <v>1.1291677467289185E-2</v>
      </c>
      <c r="J61" s="3">
        <v>0.50979496602816499</v>
      </c>
      <c r="K61" s="9">
        <v>32</v>
      </c>
      <c r="L61" s="1">
        <v>1</v>
      </c>
      <c r="M61" s="24">
        <f t="shared" si="1"/>
        <v>0.50979496602816499</v>
      </c>
    </row>
    <row r="62" spans="2:13" x14ac:dyDescent="0.2">
      <c r="B62" s="20" t="s">
        <v>46</v>
      </c>
      <c r="C62" s="15"/>
      <c r="D62" s="13">
        <v>102251101</v>
      </c>
      <c r="E62" s="5" t="s">
        <v>279</v>
      </c>
      <c r="F62" s="13" t="s">
        <v>237</v>
      </c>
      <c r="G62" s="5" t="s">
        <v>47</v>
      </c>
      <c r="H62" s="13"/>
      <c r="I62" s="5">
        <v>0.89694034829589175</v>
      </c>
      <c r="J62" s="3">
        <v>0.50290707501140297</v>
      </c>
      <c r="K62" s="9">
        <v>33</v>
      </c>
      <c r="L62" s="1">
        <v>6</v>
      </c>
      <c r="M62" s="24">
        <f t="shared" si="1"/>
        <v>3.017442450068418</v>
      </c>
    </row>
    <row r="63" spans="2:13" x14ac:dyDescent="0.2">
      <c r="B63" s="20" t="s">
        <v>46</v>
      </c>
      <c r="C63" s="15"/>
      <c r="D63" s="13">
        <v>42821102</v>
      </c>
      <c r="E63" s="5" t="s">
        <v>280</v>
      </c>
      <c r="F63" s="13" t="s">
        <v>238</v>
      </c>
      <c r="G63" s="5" t="s">
        <v>47</v>
      </c>
      <c r="H63" s="13"/>
      <c r="I63" s="5">
        <v>2.7328786085891298E-2</v>
      </c>
      <c r="J63" s="3">
        <v>0.48427403528289198</v>
      </c>
      <c r="K63" s="9">
        <v>34</v>
      </c>
      <c r="L63" s="1">
        <v>1</v>
      </c>
      <c r="M63" s="24">
        <f t="shared" si="1"/>
        <v>0.48427403528289198</v>
      </c>
    </row>
    <row r="64" spans="2:13" x14ac:dyDescent="0.2">
      <c r="B64" s="20" t="s">
        <v>46</v>
      </c>
      <c r="C64" s="15"/>
      <c r="D64" s="13">
        <v>254452102</v>
      </c>
      <c r="E64" s="5" t="s">
        <v>262</v>
      </c>
      <c r="F64" s="13" t="s">
        <v>239</v>
      </c>
      <c r="G64" s="5" t="s">
        <v>47</v>
      </c>
      <c r="H64" s="13"/>
      <c r="I64" s="5">
        <v>5.253888981142623</v>
      </c>
      <c r="J64" s="3">
        <v>0.47165130693121798</v>
      </c>
      <c r="K64" s="9">
        <v>35</v>
      </c>
      <c r="L64" s="1">
        <v>31</v>
      </c>
      <c r="M64" s="24">
        <f t="shared" si="1"/>
        <v>14.621190514867758</v>
      </c>
    </row>
    <row r="65" spans="2:13" x14ac:dyDescent="0.2">
      <c r="B65" s="20" t="s">
        <v>46</v>
      </c>
      <c r="C65" s="15"/>
      <c r="D65" s="13">
        <v>254452101</v>
      </c>
      <c r="E65" s="5" t="s">
        <v>42</v>
      </c>
      <c r="F65" s="13" t="s">
        <v>240</v>
      </c>
      <c r="G65" s="5" t="s">
        <v>47</v>
      </c>
      <c r="H65" s="13"/>
      <c r="I65" s="5">
        <v>4.602897171829671</v>
      </c>
      <c r="J65" s="3">
        <v>0.47121698573295401</v>
      </c>
      <c r="K65" s="9">
        <v>36</v>
      </c>
      <c r="L65" s="1">
        <v>40</v>
      </c>
      <c r="M65" s="24">
        <f t="shared" si="1"/>
        <v>18.84867942931816</v>
      </c>
    </row>
    <row r="66" spans="2:13" x14ac:dyDescent="0.2">
      <c r="B66" s="20" t="s">
        <v>46</v>
      </c>
      <c r="C66" s="15"/>
      <c r="D66" s="13">
        <v>63591105</v>
      </c>
      <c r="E66" s="5" t="s">
        <v>281</v>
      </c>
      <c r="F66" s="13" t="s">
        <v>241</v>
      </c>
      <c r="G66" s="5" t="s">
        <v>47</v>
      </c>
      <c r="H66" s="13"/>
      <c r="I66" s="5">
        <v>23.165292462931696</v>
      </c>
      <c r="J66" s="3">
        <v>0.46771973449419602</v>
      </c>
      <c r="K66" s="9">
        <v>37</v>
      </c>
      <c r="L66" s="1">
        <v>464</v>
      </c>
      <c r="M66" s="24">
        <f t="shared" si="1"/>
        <v>217.02195680530696</v>
      </c>
    </row>
    <row r="67" spans="2:13" x14ac:dyDescent="0.2">
      <c r="B67" s="20" t="s">
        <v>46</v>
      </c>
      <c r="C67" s="15"/>
      <c r="D67" s="13">
        <v>43141101</v>
      </c>
      <c r="E67" s="5" t="s">
        <v>61</v>
      </c>
      <c r="F67" s="13" t="s">
        <v>242</v>
      </c>
      <c r="G67" s="5" t="s">
        <v>47</v>
      </c>
      <c r="H67" s="13"/>
      <c r="I67" s="5">
        <v>0.85339726114313852</v>
      </c>
      <c r="J67" s="3">
        <v>0.46768709582264301</v>
      </c>
      <c r="K67" s="9">
        <v>38</v>
      </c>
      <c r="L67" s="1">
        <v>14</v>
      </c>
      <c r="M67" s="24">
        <f t="shared" si="1"/>
        <v>6.5476193415170023</v>
      </c>
    </row>
    <row r="68" spans="2:13" x14ac:dyDescent="0.2">
      <c r="B68" s="20" t="s">
        <v>46</v>
      </c>
      <c r="C68" s="15"/>
      <c r="D68" s="13">
        <v>102541101</v>
      </c>
      <c r="E68" s="5" t="s">
        <v>282</v>
      </c>
      <c r="F68" s="13" t="s">
        <v>243</v>
      </c>
      <c r="G68" s="5" t="s">
        <v>47</v>
      </c>
      <c r="H68" s="13"/>
      <c r="I68" s="5">
        <v>3.4766045747279302</v>
      </c>
      <c r="J68" s="3">
        <v>0.464330779966248</v>
      </c>
      <c r="K68" s="9">
        <v>39</v>
      </c>
      <c r="L68" s="1">
        <v>28</v>
      </c>
      <c r="M68" s="24">
        <f t="shared" si="1"/>
        <v>13.001261839054944</v>
      </c>
    </row>
    <row r="69" spans="2:13" x14ac:dyDescent="0.2">
      <c r="B69" s="20" t="s">
        <v>46</v>
      </c>
      <c r="C69" s="15"/>
      <c r="D69" s="13">
        <v>14241101</v>
      </c>
      <c r="E69" s="5" t="s">
        <v>283</v>
      </c>
      <c r="F69" s="13" t="s">
        <v>244</v>
      </c>
      <c r="G69" s="5" t="s">
        <v>47</v>
      </c>
      <c r="H69" s="13"/>
      <c r="I69" s="5">
        <v>1.3144919787045928E-2</v>
      </c>
      <c r="J69" s="3">
        <v>0.46103068930447999</v>
      </c>
      <c r="K69" s="9">
        <v>40</v>
      </c>
      <c r="L69" s="1">
        <v>2</v>
      </c>
      <c r="M69" s="24">
        <f t="shared" si="1"/>
        <v>0.92206137860895998</v>
      </c>
    </row>
    <row r="70" spans="2:13" x14ac:dyDescent="0.2">
      <c r="B70" s="20" t="s">
        <v>46</v>
      </c>
      <c r="C70" s="15"/>
      <c r="D70" s="13">
        <v>63681102</v>
      </c>
      <c r="E70" s="5" t="s">
        <v>284</v>
      </c>
      <c r="F70" s="13" t="s">
        <v>245</v>
      </c>
      <c r="G70" s="5" t="s">
        <v>47</v>
      </c>
      <c r="H70" s="13"/>
      <c r="I70" s="5">
        <v>0.63713158826654448</v>
      </c>
      <c r="J70" s="3">
        <v>0.45556538757167098</v>
      </c>
      <c r="K70" s="9">
        <v>41</v>
      </c>
      <c r="L70" s="1">
        <v>38</v>
      </c>
      <c r="M70" s="24">
        <f t="shared" si="1"/>
        <v>17.311484727723496</v>
      </c>
    </row>
    <row r="71" spans="2:13" x14ac:dyDescent="0.2">
      <c r="B71" s="20" t="s">
        <v>46</v>
      </c>
      <c r="C71" s="15"/>
      <c r="D71" s="13">
        <v>63601104</v>
      </c>
      <c r="E71" s="5" t="s">
        <v>285</v>
      </c>
      <c r="F71" s="13" t="s">
        <v>246</v>
      </c>
      <c r="G71" s="5" t="s">
        <v>47</v>
      </c>
      <c r="H71" s="13"/>
      <c r="I71" s="5">
        <v>14.660160930794284</v>
      </c>
      <c r="J71" s="3">
        <v>0.446418209036824</v>
      </c>
      <c r="K71" s="9">
        <v>42</v>
      </c>
      <c r="L71" s="1">
        <v>140</v>
      </c>
      <c r="M71" s="24">
        <f t="shared" si="1"/>
        <v>62.498549265155361</v>
      </c>
    </row>
    <row r="72" spans="2:13" x14ac:dyDescent="0.2">
      <c r="B72" s="20" t="s">
        <v>46</v>
      </c>
      <c r="C72" s="15"/>
      <c r="D72" s="13">
        <v>42281105</v>
      </c>
      <c r="E72" s="5" t="s">
        <v>286</v>
      </c>
      <c r="F72" s="13" t="s">
        <v>247</v>
      </c>
      <c r="G72" s="5" t="s">
        <v>47</v>
      </c>
      <c r="H72" s="13"/>
      <c r="I72" s="5">
        <v>1.6450859394185147</v>
      </c>
      <c r="J72" s="3">
        <v>0.44261938296418202</v>
      </c>
      <c r="K72" s="9">
        <v>43</v>
      </c>
      <c r="L72" s="1">
        <v>101</v>
      </c>
      <c r="M72" s="24">
        <f t="shared" si="1"/>
        <v>44.704557679382383</v>
      </c>
    </row>
    <row r="73" spans="2:13" x14ac:dyDescent="0.2">
      <c r="B73" s="20" t="s">
        <v>46</v>
      </c>
      <c r="C73" s="15"/>
      <c r="D73" s="13">
        <v>82931101</v>
      </c>
      <c r="E73" s="5" t="s">
        <v>287</v>
      </c>
      <c r="F73" s="13" t="s">
        <v>248</v>
      </c>
      <c r="G73" s="5" t="s">
        <v>47</v>
      </c>
      <c r="H73" s="13"/>
      <c r="I73" s="5">
        <v>1.278683794748701E-2</v>
      </c>
      <c r="J73" s="3">
        <v>0.44217529210690198</v>
      </c>
      <c r="K73" s="9">
        <v>44</v>
      </c>
      <c r="L73" s="1">
        <v>1</v>
      </c>
      <c r="M73" s="24">
        <f t="shared" si="1"/>
        <v>0.44217529210690198</v>
      </c>
    </row>
    <row r="74" spans="2:13" x14ac:dyDescent="0.2">
      <c r="B74" s="20" t="s">
        <v>46</v>
      </c>
      <c r="C74" s="15"/>
      <c r="D74" s="13">
        <v>152282101</v>
      </c>
      <c r="E74" s="5" t="s">
        <v>160</v>
      </c>
      <c r="F74" s="13" t="s">
        <v>148</v>
      </c>
      <c r="G74" s="5" t="s">
        <v>47</v>
      </c>
      <c r="H74" s="13"/>
      <c r="I74" s="5">
        <v>5.7103623206985512</v>
      </c>
      <c r="J74" s="3">
        <v>0.43529892279356203</v>
      </c>
      <c r="K74" s="9">
        <v>45</v>
      </c>
      <c r="L74" s="1">
        <v>58</v>
      </c>
      <c r="M74" s="24">
        <f t="shared" si="1"/>
        <v>25.247337522026598</v>
      </c>
    </row>
    <row r="75" spans="2:13" x14ac:dyDescent="0.2">
      <c r="B75" s="20" t="s">
        <v>46</v>
      </c>
      <c r="C75" s="15"/>
      <c r="D75" s="13">
        <v>14592105</v>
      </c>
      <c r="E75" s="5" t="s">
        <v>288</v>
      </c>
      <c r="F75" s="13" t="s">
        <v>249</v>
      </c>
      <c r="G75" s="5" t="s">
        <v>47</v>
      </c>
      <c r="H75" s="13"/>
      <c r="I75" s="5">
        <v>0.48214322010473337</v>
      </c>
      <c r="J75" s="3">
        <v>0.43170197145985001</v>
      </c>
      <c r="K75" s="9">
        <v>46</v>
      </c>
      <c r="L75" s="1">
        <v>6</v>
      </c>
      <c r="M75" s="24">
        <f t="shared" si="1"/>
        <v>2.5902118287591001</v>
      </c>
    </row>
    <row r="76" spans="2:13" x14ac:dyDescent="0.2">
      <c r="B76" s="20" t="s">
        <v>46</v>
      </c>
      <c r="C76" s="15"/>
      <c r="D76" s="13">
        <v>14052101</v>
      </c>
      <c r="E76" s="5" t="s">
        <v>289</v>
      </c>
      <c r="F76" s="13" t="s">
        <v>250</v>
      </c>
      <c r="G76" s="5" t="s">
        <v>47</v>
      </c>
      <c r="H76" s="13"/>
      <c r="I76" s="5">
        <v>1.7629499169490179</v>
      </c>
      <c r="J76" s="3">
        <v>0.42859050973238</v>
      </c>
      <c r="K76" s="9">
        <v>47</v>
      </c>
      <c r="L76" s="1">
        <v>23</v>
      </c>
      <c r="M76" s="24">
        <f t="shared" si="1"/>
        <v>9.8575817238447403</v>
      </c>
    </row>
    <row r="77" spans="2:13" x14ac:dyDescent="0.2">
      <c r="B77" s="20" t="s">
        <v>46</v>
      </c>
      <c r="C77" s="15"/>
      <c r="D77" s="13">
        <v>103351104</v>
      </c>
      <c r="E77" s="5" t="s">
        <v>290</v>
      </c>
      <c r="F77" s="13" t="s">
        <v>251</v>
      </c>
      <c r="G77" s="5" t="s">
        <v>47</v>
      </c>
      <c r="H77" s="13"/>
      <c r="I77" s="5">
        <v>18.604901027151772</v>
      </c>
      <c r="J77" s="3">
        <v>0.42525580561623999</v>
      </c>
      <c r="K77" s="9">
        <v>48</v>
      </c>
      <c r="L77" s="1">
        <v>357</v>
      </c>
      <c r="M77" s="24">
        <f t="shared" si="1"/>
        <v>151.81632260499768</v>
      </c>
    </row>
    <row r="78" spans="2:13" x14ac:dyDescent="0.2">
      <c r="B78" s="20" t="s">
        <v>46</v>
      </c>
      <c r="C78" s="15"/>
      <c r="D78" s="13">
        <v>103521103</v>
      </c>
      <c r="E78" s="5" t="s">
        <v>40</v>
      </c>
      <c r="F78" s="13" t="s">
        <v>252</v>
      </c>
      <c r="G78" s="5" t="s">
        <v>47</v>
      </c>
      <c r="H78" s="13"/>
      <c r="I78" s="5">
        <v>57.142938485843821</v>
      </c>
      <c r="J78" s="3">
        <v>0.42184524936932599</v>
      </c>
      <c r="K78" s="9">
        <v>49</v>
      </c>
      <c r="L78" s="1">
        <v>641</v>
      </c>
      <c r="M78" s="24">
        <f t="shared" si="1"/>
        <v>270.40280484573793</v>
      </c>
    </row>
    <row r="79" spans="2:13" x14ac:dyDescent="0.2">
      <c r="B79" s="20" t="s">
        <v>46</v>
      </c>
      <c r="C79" s="15"/>
      <c r="D79" s="13">
        <v>254452102</v>
      </c>
      <c r="E79" s="5" t="s">
        <v>262</v>
      </c>
      <c r="F79" s="13" t="s">
        <v>253</v>
      </c>
      <c r="G79" s="5" t="s">
        <v>47</v>
      </c>
      <c r="H79" s="13"/>
      <c r="I79" s="5">
        <v>4.2727186258042078</v>
      </c>
      <c r="J79" s="3">
        <v>0.42049921099677401</v>
      </c>
      <c r="K79" s="9">
        <v>50</v>
      </c>
      <c r="L79" s="1">
        <v>38</v>
      </c>
      <c r="M79" s="24">
        <f t="shared" si="1"/>
        <v>15.978970017877412</v>
      </c>
    </row>
    <row r="80" spans="2:13" x14ac:dyDescent="0.2">
      <c r="B80" s="20" t="s">
        <v>46</v>
      </c>
      <c r="C80" s="15"/>
      <c r="D80" s="13">
        <v>42141101</v>
      </c>
      <c r="E80" s="5" t="s">
        <v>291</v>
      </c>
      <c r="F80" s="13" t="s">
        <v>254</v>
      </c>
      <c r="G80" s="5" t="s">
        <v>47</v>
      </c>
      <c r="H80" s="13"/>
      <c r="I80" s="5">
        <v>0.29834191773944063</v>
      </c>
      <c r="J80" s="3">
        <v>0.41958685145153501</v>
      </c>
      <c r="K80" s="9">
        <v>51</v>
      </c>
      <c r="L80" s="1">
        <v>10</v>
      </c>
      <c r="M80" s="24">
        <f t="shared" si="1"/>
        <v>4.1958685145153503</v>
      </c>
    </row>
    <row r="81" spans="2:13" x14ac:dyDescent="0.2">
      <c r="B81" s="20" t="s">
        <v>46</v>
      </c>
      <c r="C81" s="15"/>
      <c r="D81" s="13">
        <v>103611101</v>
      </c>
      <c r="E81" s="5" t="s">
        <v>292</v>
      </c>
      <c r="F81" s="13" t="s">
        <v>255</v>
      </c>
      <c r="G81" s="5" t="s">
        <v>47</v>
      </c>
      <c r="H81" s="13"/>
      <c r="I81" s="5">
        <v>7.8322668071100061</v>
      </c>
      <c r="J81" s="3">
        <v>0.41882815342111002</v>
      </c>
      <c r="K81" s="9">
        <v>52</v>
      </c>
      <c r="L81" s="1">
        <v>31</v>
      </c>
      <c r="M81" s="24">
        <f t="shared" si="1"/>
        <v>12.983672756054411</v>
      </c>
    </row>
    <row r="82" spans="2:13" x14ac:dyDescent="0.2">
      <c r="B82" s="20" t="s">
        <v>46</v>
      </c>
      <c r="C82" s="15"/>
      <c r="D82" s="13">
        <v>63591105</v>
      </c>
      <c r="E82" s="5" t="s">
        <v>281</v>
      </c>
      <c r="F82" s="13" t="s">
        <v>256</v>
      </c>
      <c r="G82" s="5" t="s">
        <v>47</v>
      </c>
      <c r="H82" s="13"/>
      <c r="I82" s="5">
        <v>0.75146626684492235</v>
      </c>
      <c r="J82" s="3">
        <v>0.41414771704982301</v>
      </c>
      <c r="K82" s="9">
        <v>53</v>
      </c>
      <c r="L82" s="1">
        <v>21</v>
      </c>
      <c r="M82" s="24">
        <f t="shared" si="1"/>
        <v>8.6971020580462834</v>
      </c>
    </row>
    <row r="83" spans="2:13" x14ac:dyDescent="0.2">
      <c r="B83" s="20" t="s">
        <v>46</v>
      </c>
      <c r="C83" s="15"/>
      <c r="D83" s="13">
        <v>163541101</v>
      </c>
      <c r="E83" s="5" t="s">
        <v>118</v>
      </c>
      <c r="F83" s="13" t="s">
        <v>107</v>
      </c>
      <c r="G83" s="5" t="s">
        <v>47</v>
      </c>
      <c r="H83" s="13"/>
      <c r="I83" s="5">
        <v>2.8841288480634493</v>
      </c>
      <c r="J83" s="3">
        <v>0.40712355224880997</v>
      </c>
      <c r="K83" s="9">
        <v>54</v>
      </c>
      <c r="L83" s="1">
        <v>29</v>
      </c>
      <c r="M83" s="24">
        <f t="shared" si="1"/>
        <v>11.806583015215489</v>
      </c>
    </row>
    <row r="84" spans="2:13" x14ac:dyDescent="0.2">
      <c r="B84" s="20" t="s">
        <v>46</v>
      </c>
      <c r="C84" s="15"/>
      <c r="D84" s="13">
        <v>42711101</v>
      </c>
      <c r="E84" s="5" t="s">
        <v>55</v>
      </c>
      <c r="F84" s="13" t="s">
        <v>257</v>
      </c>
      <c r="G84" s="5" t="s">
        <v>47</v>
      </c>
      <c r="H84" s="13"/>
      <c r="I84" s="5">
        <v>0.1377690270528148</v>
      </c>
      <c r="J84" s="3">
        <v>0.40561207556531598</v>
      </c>
      <c r="K84" s="9">
        <v>55</v>
      </c>
      <c r="L84" s="1">
        <v>9</v>
      </c>
      <c r="M84" s="24">
        <f t="shared" si="1"/>
        <v>3.6505086800878437</v>
      </c>
    </row>
    <row r="85" spans="2:13" x14ac:dyDescent="0.2">
      <c r="B85" s="20" t="s">
        <v>46</v>
      </c>
      <c r="C85" s="15">
        <v>35062376</v>
      </c>
      <c r="D85" s="13">
        <v>153652109</v>
      </c>
      <c r="E85" s="5" t="s">
        <v>48</v>
      </c>
      <c r="F85" s="13" t="s">
        <v>49</v>
      </c>
      <c r="G85" s="5" t="s">
        <v>59</v>
      </c>
      <c r="H85" s="13">
        <v>11</v>
      </c>
      <c r="I85" s="5">
        <v>10.84699143715407</v>
      </c>
      <c r="J85" s="3">
        <v>0.27855417168515301</v>
      </c>
      <c r="K85" s="9">
        <v>159</v>
      </c>
      <c r="L85" s="1">
        <v>122</v>
      </c>
      <c r="M85" s="24">
        <f t="shared" ref="M85:M112" si="2">J85*L85*(H85/I85)</f>
        <v>34.462984558191415</v>
      </c>
    </row>
    <row r="86" spans="2:13" x14ac:dyDescent="0.2">
      <c r="B86" s="20" t="s">
        <v>46</v>
      </c>
      <c r="C86" s="15">
        <v>35062375</v>
      </c>
      <c r="D86" s="13">
        <v>153652109</v>
      </c>
      <c r="E86" s="5" t="s">
        <v>48</v>
      </c>
      <c r="F86" s="13" t="s">
        <v>50</v>
      </c>
      <c r="G86" s="5" t="s">
        <v>59</v>
      </c>
      <c r="H86" s="13">
        <v>12.03</v>
      </c>
      <c r="I86" s="5">
        <v>17.868682290698821</v>
      </c>
      <c r="J86" s="3">
        <v>0.24281183417330601</v>
      </c>
      <c r="K86" s="9">
        <v>227</v>
      </c>
      <c r="L86" s="1">
        <v>190</v>
      </c>
      <c r="M86" s="24">
        <f t="shared" si="2"/>
        <v>31.059649522047682</v>
      </c>
    </row>
    <row r="87" spans="2:13" x14ac:dyDescent="0.2">
      <c r="B87" s="20" t="s">
        <v>46</v>
      </c>
      <c r="C87" s="15">
        <v>35062374</v>
      </c>
      <c r="D87" s="13">
        <v>153652109</v>
      </c>
      <c r="E87" s="5" t="s">
        <v>48</v>
      </c>
      <c r="F87" s="13" t="s">
        <v>50</v>
      </c>
      <c r="G87" s="5" t="s">
        <v>59</v>
      </c>
      <c r="H87" s="13">
        <v>8.5300000000000011</v>
      </c>
      <c r="I87" s="5">
        <v>17.868682290698821</v>
      </c>
      <c r="J87" s="3">
        <v>0.24281183417330601</v>
      </c>
      <c r="K87" s="9">
        <v>227</v>
      </c>
      <c r="L87" s="1">
        <v>190</v>
      </c>
      <c r="M87" s="24">
        <f t="shared" si="2"/>
        <v>22.023176261269061</v>
      </c>
    </row>
    <row r="88" spans="2:13" x14ac:dyDescent="0.2">
      <c r="B88" s="20" t="s">
        <v>46</v>
      </c>
      <c r="C88" s="15">
        <v>31354988</v>
      </c>
      <c r="D88" s="13">
        <v>42301101</v>
      </c>
      <c r="E88" s="5" t="s">
        <v>51</v>
      </c>
      <c r="F88" s="13" t="s">
        <v>52</v>
      </c>
      <c r="G88" s="5" t="s">
        <v>59</v>
      </c>
      <c r="H88" s="13">
        <v>1.9034090909090908</v>
      </c>
      <c r="I88" s="5">
        <v>4.1725552614418646</v>
      </c>
      <c r="J88" s="3">
        <v>0.196860503530873</v>
      </c>
      <c r="K88" s="9">
        <v>338</v>
      </c>
      <c r="L88" s="1">
        <v>98</v>
      </c>
      <c r="M88" s="24">
        <f t="shared" si="2"/>
        <v>8.8006491852543913</v>
      </c>
    </row>
    <row r="89" spans="2:13" x14ac:dyDescent="0.2">
      <c r="B89" s="20" t="s">
        <v>46</v>
      </c>
      <c r="C89" s="15">
        <v>35054184</v>
      </c>
      <c r="D89" s="13">
        <v>152471101</v>
      </c>
      <c r="E89" s="5" t="s">
        <v>14</v>
      </c>
      <c r="F89" s="13" t="s">
        <v>15</v>
      </c>
      <c r="G89" s="5" t="s">
        <v>59</v>
      </c>
      <c r="H89" s="13">
        <v>4.9000000000000004</v>
      </c>
      <c r="I89" s="5">
        <v>9.1336080573515233</v>
      </c>
      <c r="J89" s="3">
        <v>0.129220133563656</v>
      </c>
      <c r="K89" s="9">
        <v>606</v>
      </c>
      <c r="L89" s="1">
        <v>76</v>
      </c>
      <c r="M89" s="24">
        <f t="shared" si="2"/>
        <v>5.2686274073664743</v>
      </c>
    </row>
    <row r="90" spans="2:13" x14ac:dyDescent="0.2">
      <c r="B90" s="20" t="s">
        <v>46</v>
      </c>
      <c r="C90" s="15">
        <v>35026643</v>
      </c>
      <c r="D90" s="13">
        <v>152261105</v>
      </c>
      <c r="E90" s="5" t="s">
        <v>53</v>
      </c>
      <c r="F90" s="13" t="s">
        <v>54</v>
      </c>
      <c r="G90" s="5" t="s">
        <v>59</v>
      </c>
      <c r="H90" s="13">
        <v>1.4019999999999999</v>
      </c>
      <c r="I90" s="5">
        <v>37.481591001677998</v>
      </c>
      <c r="J90" s="3">
        <v>0.11620531280481999</v>
      </c>
      <c r="K90" s="9">
        <v>666</v>
      </c>
      <c r="L90" s="1">
        <v>417</v>
      </c>
      <c r="M90" s="24">
        <f t="shared" si="2"/>
        <v>1.8125585128788066</v>
      </c>
    </row>
    <row r="91" spans="2:13" x14ac:dyDescent="0.2">
      <c r="B91" s="20" t="s">
        <v>46</v>
      </c>
      <c r="C91" s="15">
        <v>74024660</v>
      </c>
      <c r="D91" s="13">
        <v>42711101</v>
      </c>
      <c r="E91" s="5" t="s">
        <v>55</v>
      </c>
      <c r="F91" s="13" t="s">
        <v>56</v>
      </c>
      <c r="G91" s="5" t="s">
        <v>59</v>
      </c>
      <c r="H91" s="13">
        <v>0.96099999999999997</v>
      </c>
      <c r="I91" s="5">
        <v>13.704722756794654</v>
      </c>
      <c r="J91" s="3">
        <v>0.11348286896836</v>
      </c>
      <c r="K91" s="9">
        <v>683</v>
      </c>
      <c r="L91" s="1">
        <v>162</v>
      </c>
      <c r="M91" s="24">
        <f t="shared" si="2"/>
        <v>1.2891351631300234</v>
      </c>
    </row>
    <row r="92" spans="2:13" x14ac:dyDescent="0.2">
      <c r="B92" s="20" t="s">
        <v>46</v>
      </c>
      <c r="C92" s="15">
        <v>35075103</v>
      </c>
      <c r="D92" s="13">
        <v>163451701</v>
      </c>
      <c r="E92" s="5" t="s">
        <v>57</v>
      </c>
      <c r="F92" s="13" t="s">
        <v>58</v>
      </c>
      <c r="G92" s="5" t="s">
        <v>59</v>
      </c>
      <c r="H92" s="13">
        <v>0.59</v>
      </c>
      <c r="I92" s="5">
        <v>15.260541400482287</v>
      </c>
      <c r="J92" s="3">
        <v>0.10759584344398899</v>
      </c>
      <c r="K92" s="9">
        <v>721</v>
      </c>
      <c r="L92" s="1">
        <v>152</v>
      </c>
      <c r="M92" s="24">
        <f t="shared" si="2"/>
        <v>0.63229704548699583</v>
      </c>
    </row>
    <row r="93" spans="2:13" x14ac:dyDescent="0.2">
      <c r="B93" s="20" t="s">
        <v>46</v>
      </c>
      <c r="C93" s="15">
        <v>35137590</v>
      </c>
      <c r="D93" s="13">
        <v>43141101</v>
      </c>
      <c r="E93" s="5" t="s">
        <v>61</v>
      </c>
      <c r="F93" s="13" t="s">
        <v>62</v>
      </c>
      <c r="G93" s="5" t="s">
        <v>60</v>
      </c>
      <c r="H93" s="13">
        <v>0.53</v>
      </c>
      <c r="I93" s="5">
        <v>4.7309884289804103</v>
      </c>
      <c r="J93" s="3">
        <v>0.36174231478345797</v>
      </c>
      <c r="K93" s="9">
        <v>86</v>
      </c>
      <c r="L93" s="1">
        <v>146</v>
      </c>
      <c r="M93" s="24">
        <f t="shared" si="2"/>
        <v>5.9166537264130534</v>
      </c>
    </row>
    <row r="94" spans="2:13" x14ac:dyDescent="0.2">
      <c r="B94" s="20" t="s">
        <v>46</v>
      </c>
      <c r="C94" s="15">
        <v>35191319</v>
      </c>
      <c r="D94" s="13">
        <v>42991105</v>
      </c>
      <c r="E94" s="5" t="s">
        <v>63</v>
      </c>
      <c r="F94" s="13" t="s">
        <v>64</v>
      </c>
      <c r="G94" s="5" t="s">
        <v>60</v>
      </c>
      <c r="H94" s="13">
        <v>0.76</v>
      </c>
      <c r="I94" s="5">
        <v>5.5621412430313679</v>
      </c>
      <c r="J94" s="3">
        <v>0.250058744986352</v>
      </c>
      <c r="K94" s="9">
        <v>215</v>
      </c>
      <c r="L94" s="1">
        <v>54</v>
      </c>
      <c r="M94" s="24">
        <f t="shared" si="2"/>
        <v>1.8450467986762</v>
      </c>
    </row>
    <row r="95" spans="2:13" x14ac:dyDescent="0.2">
      <c r="B95" s="20" t="s">
        <v>46</v>
      </c>
      <c r="C95" s="15">
        <v>35192284</v>
      </c>
      <c r="D95" s="13">
        <v>43432104</v>
      </c>
      <c r="E95" s="5" t="s">
        <v>65</v>
      </c>
      <c r="F95" s="13" t="s">
        <v>66</v>
      </c>
      <c r="G95" s="5" t="s">
        <v>60</v>
      </c>
      <c r="H95" s="13">
        <v>5.89</v>
      </c>
      <c r="I95" s="5">
        <v>30.376151265549659</v>
      </c>
      <c r="J95" s="3">
        <v>0.22346942646959</v>
      </c>
      <c r="K95" s="9">
        <v>279</v>
      </c>
      <c r="L95" s="1">
        <v>263</v>
      </c>
      <c r="M95" s="24">
        <f t="shared" si="2"/>
        <v>11.396104181698867</v>
      </c>
    </row>
    <row r="96" spans="2:13" x14ac:dyDescent="0.2">
      <c r="B96" s="20" t="s">
        <v>46</v>
      </c>
      <c r="C96" s="15">
        <v>35137593</v>
      </c>
      <c r="D96" s="13">
        <v>43141101</v>
      </c>
      <c r="E96" s="5" t="s">
        <v>61</v>
      </c>
      <c r="F96" s="13" t="s">
        <v>67</v>
      </c>
      <c r="G96" s="5" t="s">
        <v>60</v>
      </c>
      <c r="H96" s="13">
        <v>1.38</v>
      </c>
      <c r="I96" s="5">
        <v>18.563266053612306</v>
      </c>
      <c r="J96" s="3">
        <v>0.19982547991757299</v>
      </c>
      <c r="K96" s="9">
        <v>328</v>
      </c>
      <c r="L96" s="1">
        <v>165</v>
      </c>
      <c r="M96" s="24">
        <f t="shared" si="2"/>
        <v>2.4510913998551067</v>
      </c>
    </row>
    <row r="97" spans="2:13" x14ac:dyDescent="0.2">
      <c r="B97" s="20" t="s">
        <v>46</v>
      </c>
      <c r="C97" s="15">
        <v>35137596</v>
      </c>
      <c r="D97" s="13">
        <v>43141101</v>
      </c>
      <c r="E97" s="5" t="s">
        <v>61</v>
      </c>
      <c r="F97" s="13" t="s">
        <v>67</v>
      </c>
      <c r="G97" s="5" t="s">
        <v>60</v>
      </c>
      <c r="H97" s="13">
        <v>0.97</v>
      </c>
      <c r="I97" s="5">
        <v>18.563266053612306</v>
      </c>
      <c r="J97" s="3">
        <v>0.19982547991757299</v>
      </c>
      <c r="K97" s="9">
        <v>328</v>
      </c>
      <c r="L97" s="1">
        <v>165</v>
      </c>
      <c r="M97" s="24">
        <f t="shared" si="2"/>
        <v>1.7228685926517779</v>
      </c>
    </row>
    <row r="98" spans="2:13" x14ac:dyDescent="0.2">
      <c r="B98" s="20" t="s">
        <v>46</v>
      </c>
      <c r="C98" s="15">
        <v>35192280</v>
      </c>
      <c r="D98" s="13">
        <v>12022212</v>
      </c>
      <c r="E98" s="5" t="s">
        <v>68</v>
      </c>
      <c r="F98" s="13" t="s">
        <v>69</v>
      </c>
      <c r="G98" s="5" t="s">
        <v>60</v>
      </c>
      <c r="H98" s="13">
        <v>2.38</v>
      </c>
      <c r="I98" s="5">
        <v>19.399195081280546</v>
      </c>
      <c r="J98" s="3">
        <v>0.18754525481800599</v>
      </c>
      <c r="K98" s="9">
        <v>377</v>
      </c>
      <c r="L98" s="1">
        <v>174</v>
      </c>
      <c r="M98" s="24">
        <f t="shared" si="2"/>
        <v>4.0035805918657665</v>
      </c>
    </row>
    <row r="99" spans="2:13" x14ac:dyDescent="0.2">
      <c r="B99" s="20" t="s">
        <v>46</v>
      </c>
      <c r="C99" s="15">
        <v>35192281</v>
      </c>
      <c r="D99" s="13">
        <v>43141101</v>
      </c>
      <c r="E99" s="5" t="s">
        <v>61</v>
      </c>
      <c r="F99" s="13" t="s">
        <v>70</v>
      </c>
      <c r="G99" s="5" t="s">
        <v>60</v>
      </c>
      <c r="H99" s="13">
        <v>5.2</v>
      </c>
      <c r="I99" s="5">
        <v>10.699357953170976</v>
      </c>
      <c r="J99" s="3">
        <v>0.16029749815409</v>
      </c>
      <c r="K99" s="9">
        <v>468</v>
      </c>
      <c r="L99" s="1">
        <v>110</v>
      </c>
      <c r="M99" s="24">
        <f t="shared" si="2"/>
        <v>8.5696888865154026</v>
      </c>
    </row>
    <row r="100" spans="2:13" x14ac:dyDescent="0.2">
      <c r="B100" s="20" t="s">
        <v>46</v>
      </c>
      <c r="C100" s="15">
        <v>35192282</v>
      </c>
      <c r="D100" s="13">
        <v>43141101</v>
      </c>
      <c r="E100" s="5" t="s">
        <v>61</v>
      </c>
      <c r="F100" s="13" t="s">
        <v>70</v>
      </c>
      <c r="G100" s="5" t="s">
        <v>60</v>
      </c>
      <c r="H100" s="13">
        <v>5</v>
      </c>
      <c r="I100" s="5">
        <v>10.699357953170976</v>
      </c>
      <c r="J100" s="3">
        <v>0.16029749815409</v>
      </c>
      <c r="K100" s="9">
        <v>468</v>
      </c>
      <c r="L100" s="1">
        <v>110</v>
      </c>
      <c r="M100" s="24">
        <f t="shared" si="2"/>
        <v>8.2400854678032704</v>
      </c>
    </row>
    <row r="101" spans="2:13" x14ac:dyDescent="0.2">
      <c r="B101" s="20" t="s">
        <v>46</v>
      </c>
      <c r="C101" s="15">
        <v>35174478</v>
      </c>
      <c r="D101" s="13">
        <v>43141101</v>
      </c>
      <c r="E101" s="5" t="s">
        <v>61</v>
      </c>
      <c r="F101" s="13" t="s">
        <v>71</v>
      </c>
      <c r="G101" s="5" t="s">
        <v>60</v>
      </c>
      <c r="H101" s="13">
        <v>8.17</v>
      </c>
      <c r="I101" s="5">
        <v>27.408190713785519</v>
      </c>
      <c r="J101" s="3">
        <v>0.15935492646737101</v>
      </c>
      <c r="K101" s="9">
        <v>474</v>
      </c>
      <c r="L101" s="1">
        <v>298</v>
      </c>
      <c r="M101" s="24">
        <f t="shared" si="2"/>
        <v>14.155442412253405</v>
      </c>
    </row>
    <row r="102" spans="2:13" x14ac:dyDescent="0.2">
      <c r="B102" s="20" t="s">
        <v>46</v>
      </c>
      <c r="C102" s="15">
        <v>35174479</v>
      </c>
      <c r="D102" s="13">
        <v>43141101</v>
      </c>
      <c r="E102" s="5" t="s">
        <v>61</v>
      </c>
      <c r="F102" s="13" t="s">
        <v>71</v>
      </c>
      <c r="G102" s="5" t="s">
        <v>60</v>
      </c>
      <c r="H102" s="13">
        <v>7</v>
      </c>
      <c r="I102" s="5">
        <v>27.408190713785519</v>
      </c>
      <c r="J102" s="3">
        <v>0.15935492646737101</v>
      </c>
      <c r="K102" s="9">
        <v>474</v>
      </c>
      <c r="L102" s="1">
        <v>298</v>
      </c>
      <c r="M102" s="24">
        <f t="shared" si="2"/>
        <v>12.128286032530459</v>
      </c>
    </row>
    <row r="103" spans="2:13" x14ac:dyDescent="0.2">
      <c r="B103" s="20" t="s">
        <v>46</v>
      </c>
      <c r="C103" s="15">
        <v>35174501</v>
      </c>
      <c r="D103" s="13">
        <v>43141101</v>
      </c>
      <c r="E103" s="5" t="s">
        <v>61</v>
      </c>
      <c r="F103" s="13" t="s">
        <v>71</v>
      </c>
      <c r="G103" s="5" t="s">
        <v>60</v>
      </c>
      <c r="H103" s="13">
        <v>7</v>
      </c>
      <c r="I103" s="5">
        <v>27.408190713785519</v>
      </c>
      <c r="J103" s="3">
        <v>0.15935492646737101</v>
      </c>
      <c r="K103" s="9">
        <v>474</v>
      </c>
      <c r="L103" s="1">
        <v>298</v>
      </c>
      <c r="M103" s="24">
        <f t="shared" si="2"/>
        <v>12.128286032530459</v>
      </c>
    </row>
    <row r="104" spans="2:13" x14ac:dyDescent="0.2">
      <c r="B104" s="20" t="s">
        <v>46</v>
      </c>
      <c r="C104" s="15">
        <v>35192292</v>
      </c>
      <c r="D104" s="13">
        <v>42561107</v>
      </c>
      <c r="E104" s="5" t="s">
        <v>72</v>
      </c>
      <c r="F104" s="13" t="s">
        <v>73</v>
      </c>
      <c r="G104" s="5" t="s">
        <v>60</v>
      </c>
      <c r="H104" s="13">
        <v>2.6</v>
      </c>
      <c r="I104" s="5">
        <v>17.438579305421875</v>
      </c>
      <c r="J104" s="3">
        <v>0.12169286942318699</v>
      </c>
      <c r="K104" s="9">
        <v>637</v>
      </c>
      <c r="L104" s="1">
        <v>169</v>
      </c>
      <c r="M104" s="24">
        <f t="shared" si="2"/>
        <v>3.0662960490091811</v>
      </c>
    </row>
    <row r="105" spans="2:13" x14ac:dyDescent="0.2">
      <c r="B105" s="20" t="s">
        <v>46</v>
      </c>
      <c r="C105" s="15">
        <v>35191383</v>
      </c>
      <c r="D105" s="13">
        <v>43432102</v>
      </c>
      <c r="E105" s="5" t="s">
        <v>74</v>
      </c>
      <c r="F105" s="13" t="s">
        <v>75</v>
      </c>
      <c r="G105" s="5" t="s">
        <v>60</v>
      </c>
      <c r="H105" s="13">
        <v>1.05</v>
      </c>
      <c r="I105" s="5">
        <v>15.221711484448974</v>
      </c>
      <c r="J105" s="3">
        <v>0.116999203574136</v>
      </c>
      <c r="K105" s="9">
        <v>663</v>
      </c>
      <c r="L105" s="1">
        <v>125</v>
      </c>
      <c r="M105" s="24">
        <f t="shared" si="2"/>
        <v>1.0088317259720576</v>
      </c>
    </row>
    <row r="106" spans="2:13" x14ac:dyDescent="0.2">
      <c r="B106" s="20" t="s">
        <v>46</v>
      </c>
      <c r="C106" s="15">
        <v>35191318</v>
      </c>
      <c r="D106" s="13">
        <v>43432102</v>
      </c>
      <c r="E106" s="5" t="s">
        <v>74</v>
      </c>
      <c r="F106" s="13" t="s">
        <v>75</v>
      </c>
      <c r="G106" s="5" t="s">
        <v>60</v>
      </c>
      <c r="H106" s="13">
        <v>1.1100000000000001</v>
      </c>
      <c r="I106" s="5">
        <v>15.221711484448974</v>
      </c>
      <c r="J106" s="3">
        <v>0.116999203574136</v>
      </c>
      <c r="K106" s="9">
        <v>663</v>
      </c>
      <c r="L106" s="1">
        <v>125</v>
      </c>
      <c r="M106" s="24">
        <f t="shared" si="2"/>
        <v>1.066479253170461</v>
      </c>
    </row>
    <row r="107" spans="2:13" x14ac:dyDescent="0.2">
      <c r="B107" s="20" t="s">
        <v>77</v>
      </c>
      <c r="C107" s="15"/>
      <c r="D107" s="13">
        <v>152261107</v>
      </c>
      <c r="E107" s="5" t="s">
        <v>373</v>
      </c>
      <c r="F107" s="13" t="s">
        <v>374</v>
      </c>
      <c r="G107" s="5" t="s">
        <v>60</v>
      </c>
      <c r="H107" s="13">
        <v>2.59</v>
      </c>
      <c r="I107" s="5">
        <v>44.191450064789123</v>
      </c>
      <c r="J107" s="3">
        <v>9.2281016567475796E-2</v>
      </c>
      <c r="K107" s="9">
        <v>811</v>
      </c>
      <c r="L107" s="1">
        <v>541</v>
      </c>
      <c r="M107" s="24">
        <f t="shared" si="2"/>
        <v>2.92597860931492</v>
      </c>
    </row>
    <row r="108" spans="2:13" x14ac:dyDescent="0.2">
      <c r="B108" s="20" t="s">
        <v>77</v>
      </c>
      <c r="C108" s="15"/>
      <c r="D108" s="13">
        <v>152261107</v>
      </c>
      <c r="E108" s="5" t="s">
        <v>373</v>
      </c>
      <c r="F108" s="13" t="s">
        <v>374</v>
      </c>
      <c r="G108" s="5" t="s">
        <v>60</v>
      </c>
      <c r="H108" s="13">
        <v>2.1800000000000002</v>
      </c>
      <c r="I108" s="5">
        <v>44.191450064789123</v>
      </c>
      <c r="J108" s="3">
        <v>9.2281016567475796E-2</v>
      </c>
      <c r="K108" s="9">
        <v>811</v>
      </c>
      <c r="L108" s="1">
        <v>541</v>
      </c>
      <c r="M108" s="24">
        <f t="shared" si="2"/>
        <v>2.4627928062959561</v>
      </c>
    </row>
    <row r="109" spans="2:13" x14ac:dyDescent="0.2">
      <c r="B109" s="20" t="s">
        <v>77</v>
      </c>
      <c r="C109" s="15"/>
      <c r="D109" s="13">
        <v>43292102</v>
      </c>
      <c r="E109" s="5" t="s">
        <v>329</v>
      </c>
      <c r="F109" s="13" t="s">
        <v>368</v>
      </c>
      <c r="G109" s="5" t="s">
        <v>60</v>
      </c>
      <c r="H109" s="13">
        <v>2.13</v>
      </c>
      <c r="I109" s="5">
        <v>19.340684586360659</v>
      </c>
      <c r="J109" s="3">
        <v>7.3389170128912898E-2</v>
      </c>
      <c r="K109" s="9">
        <v>951</v>
      </c>
      <c r="L109" s="1">
        <v>180</v>
      </c>
      <c r="M109" s="24">
        <f t="shared" si="2"/>
        <v>1.4548299829711364</v>
      </c>
    </row>
    <row r="110" spans="2:13" x14ac:dyDescent="0.2">
      <c r="B110" s="20" t="s">
        <v>77</v>
      </c>
      <c r="C110" s="15">
        <v>35145540</v>
      </c>
      <c r="D110" s="13">
        <v>163451702</v>
      </c>
      <c r="E110" s="5" t="s">
        <v>78</v>
      </c>
      <c r="F110" s="13" t="s">
        <v>79</v>
      </c>
      <c r="G110" s="5" t="s">
        <v>76</v>
      </c>
      <c r="H110" s="13">
        <v>1.0900000000000001</v>
      </c>
      <c r="I110" s="5">
        <v>1.4613805826632567</v>
      </c>
      <c r="J110" s="3">
        <v>3.92339229972457E-2</v>
      </c>
      <c r="K110" s="9">
        <v>1316</v>
      </c>
      <c r="L110" s="1">
        <v>47</v>
      </c>
      <c r="M110" s="24">
        <f t="shared" si="2"/>
        <v>1.3753801706369377</v>
      </c>
    </row>
    <row r="111" spans="2:13" x14ac:dyDescent="0.2">
      <c r="B111" s="20" t="s">
        <v>77</v>
      </c>
      <c r="C111" s="15">
        <v>35145524</v>
      </c>
      <c r="D111" s="13">
        <v>43321103</v>
      </c>
      <c r="E111" s="5" t="s">
        <v>80</v>
      </c>
      <c r="F111" s="13" t="s">
        <v>81</v>
      </c>
      <c r="G111" s="5" t="s">
        <v>76</v>
      </c>
      <c r="H111" s="13">
        <v>0.72</v>
      </c>
      <c r="I111" s="5">
        <v>2.4432880788637288</v>
      </c>
      <c r="J111" s="3">
        <v>1.6460837920562299E-2</v>
      </c>
      <c r="K111" s="9">
        <v>1755</v>
      </c>
      <c r="L111" s="1">
        <v>41</v>
      </c>
      <c r="M111" s="24">
        <f t="shared" si="2"/>
        <v>0.19888114693416833</v>
      </c>
    </row>
    <row r="112" spans="2:13" x14ac:dyDescent="0.2">
      <c r="B112" s="20" t="s">
        <v>77</v>
      </c>
      <c r="C112" s="15">
        <v>35145525</v>
      </c>
      <c r="D112" s="13">
        <v>43321104</v>
      </c>
      <c r="E112" s="5" t="s">
        <v>82</v>
      </c>
      <c r="F112" s="13" t="s">
        <v>83</v>
      </c>
      <c r="G112" s="5" t="s">
        <v>76</v>
      </c>
      <c r="H112" s="13">
        <v>1.78</v>
      </c>
      <c r="I112" s="5">
        <v>0.56024436794739585</v>
      </c>
      <c r="J112" s="3">
        <v>4.3927841937991199E-6</v>
      </c>
      <c r="K112" s="9">
        <v>3302</v>
      </c>
      <c r="L112" s="1">
        <v>34</v>
      </c>
      <c r="M112" s="24">
        <f t="shared" si="2"/>
        <v>4.7452739307802356E-4</v>
      </c>
    </row>
    <row r="113" spans="2:13" x14ac:dyDescent="0.2">
      <c r="B113" s="20" t="s">
        <v>77</v>
      </c>
      <c r="C113" s="15"/>
      <c r="D113" s="13">
        <v>103191101</v>
      </c>
      <c r="E113" s="5" t="s">
        <v>97</v>
      </c>
      <c r="F113" s="13" t="s">
        <v>84</v>
      </c>
      <c r="G113" s="5" t="s">
        <v>96</v>
      </c>
      <c r="H113" s="13"/>
      <c r="I113" s="5">
        <v>0.42308955085978872</v>
      </c>
      <c r="J113" s="3">
        <v>0.39719652186047999</v>
      </c>
      <c r="K113" s="9">
        <v>59</v>
      </c>
      <c r="L113" s="1">
        <v>7</v>
      </c>
      <c r="M113" s="24">
        <f>(J113*L113)</f>
        <v>2.7803756530233601</v>
      </c>
    </row>
    <row r="114" spans="2:13" x14ac:dyDescent="0.2">
      <c r="B114" s="20" t="s">
        <v>77</v>
      </c>
      <c r="C114" s="15"/>
      <c r="D114" s="13">
        <v>103191101</v>
      </c>
      <c r="E114" s="5" t="s">
        <v>97</v>
      </c>
      <c r="F114" s="13" t="s">
        <v>85</v>
      </c>
      <c r="G114" s="5" t="s">
        <v>96</v>
      </c>
      <c r="H114" s="13"/>
      <c r="I114" s="5">
        <v>14.419930720136483</v>
      </c>
      <c r="J114" s="3">
        <v>0.27058880296515098</v>
      </c>
      <c r="K114" s="9">
        <v>179</v>
      </c>
      <c r="L114" s="1">
        <v>158</v>
      </c>
      <c r="M114" s="24">
        <f t="shared" ref="M114:M177" si="3">(J114*L114)</f>
        <v>42.753030868493852</v>
      </c>
    </row>
    <row r="115" spans="2:13" x14ac:dyDescent="0.2">
      <c r="B115" s="20" t="s">
        <v>77</v>
      </c>
      <c r="C115" s="15"/>
      <c r="D115" s="13">
        <v>103191101</v>
      </c>
      <c r="E115" s="5" t="s">
        <v>97</v>
      </c>
      <c r="F115" s="13" t="s">
        <v>86</v>
      </c>
      <c r="G115" s="5" t="s">
        <v>96</v>
      </c>
      <c r="H115" s="13"/>
      <c r="I115" s="5">
        <v>11.873442278810192</v>
      </c>
      <c r="J115" s="3">
        <v>0.24428755401455701</v>
      </c>
      <c r="K115" s="9">
        <v>225</v>
      </c>
      <c r="L115" s="1">
        <v>102</v>
      </c>
      <c r="M115" s="24">
        <f t="shared" si="3"/>
        <v>24.917330509484817</v>
      </c>
    </row>
    <row r="116" spans="2:13" x14ac:dyDescent="0.2">
      <c r="B116" s="20" t="s">
        <v>77</v>
      </c>
      <c r="C116" s="15"/>
      <c r="D116" s="13">
        <v>103191101</v>
      </c>
      <c r="E116" s="5" t="s">
        <v>97</v>
      </c>
      <c r="F116" s="13" t="s">
        <v>87</v>
      </c>
      <c r="G116" s="5" t="s">
        <v>96</v>
      </c>
      <c r="H116" s="13"/>
      <c r="I116" s="5">
        <v>18.756098402348542</v>
      </c>
      <c r="J116" s="3">
        <v>0.193781171135916</v>
      </c>
      <c r="K116" s="9">
        <v>355</v>
      </c>
      <c r="L116" s="1">
        <v>171</v>
      </c>
      <c r="M116" s="24">
        <f t="shared" si="3"/>
        <v>33.136580264241637</v>
      </c>
    </row>
    <row r="117" spans="2:13" x14ac:dyDescent="0.2">
      <c r="B117" s="20" t="s">
        <v>77</v>
      </c>
      <c r="C117" s="15"/>
      <c r="D117" s="13">
        <v>103191101</v>
      </c>
      <c r="E117" s="5" t="s">
        <v>97</v>
      </c>
      <c r="F117" s="13" t="s">
        <v>88</v>
      </c>
      <c r="G117" s="5" t="s">
        <v>96</v>
      </c>
      <c r="H117" s="13"/>
      <c r="I117" s="5">
        <v>19.626647917737102</v>
      </c>
      <c r="J117" s="3">
        <v>0.19196303508767301</v>
      </c>
      <c r="K117" s="9">
        <v>363</v>
      </c>
      <c r="L117" s="1">
        <v>230</v>
      </c>
      <c r="M117" s="24">
        <f t="shared" si="3"/>
        <v>44.151498070164791</v>
      </c>
    </row>
    <row r="118" spans="2:13" x14ac:dyDescent="0.2">
      <c r="B118" s="20" t="s">
        <v>77</v>
      </c>
      <c r="C118" s="15"/>
      <c r="D118" s="13">
        <v>103191101</v>
      </c>
      <c r="E118" s="5" t="s">
        <v>97</v>
      </c>
      <c r="F118" s="13" t="s">
        <v>89</v>
      </c>
      <c r="G118" s="5" t="s">
        <v>96</v>
      </c>
      <c r="H118" s="13"/>
      <c r="I118" s="5">
        <v>2.6349512308453571</v>
      </c>
      <c r="J118" s="3">
        <v>0.15164870856844101</v>
      </c>
      <c r="K118" s="9">
        <v>509</v>
      </c>
      <c r="L118" s="1">
        <v>90</v>
      </c>
      <c r="M118" s="24">
        <f t="shared" si="3"/>
        <v>13.648383771159692</v>
      </c>
    </row>
    <row r="119" spans="2:13" x14ac:dyDescent="0.2">
      <c r="B119" s="20" t="s">
        <v>77</v>
      </c>
      <c r="C119" s="15"/>
      <c r="D119" s="13">
        <v>103191101</v>
      </c>
      <c r="E119" s="5" t="s">
        <v>97</v>
      </c>
      <c r="F119" s="13" t="s">
        <v>90</v>
      </c>
      <c r="G119" s="5" t="s">
        <v>96</v>
      </c>
      <c r="H119" s="13"/>
      <c r="I119" s="5">
        <v>5.0876001711752457</v>
      </c>
      <c r="J119" s="3">
        <v>0.133259111295597</v>
      </c>
      <c r="K119" s="9">
        <v>591</v>
      </c>
      <c r="L119" s="1">
        <v>56</v>
      </c>
      <c r="M119" s="24">
        <f t="shared" si="3"/>
        <v>7.4625102325534325</v>
      </c>
    </row>
    <row r="120" spans="2:13" x14ac:dyDescent="0.2">
      <c r="B120" s="20" t="s">
        <v>77</v>
      </c>
      <c r="C120" s="15"/>
      <c r="D120" s="13">
        <v>103191101</v>
      </c>
      <c r="E120" s="5" t="s">
        <v>97</v>
      </c>
      <c r="F120" s="13" t="s">
        <v>91</v>
      </c>
      <c r="G120" s="5" t="s">
        <v>96</v>
      </c>
      <c r="H120" s="13"/>
      <c r="I120" s="5">
        <v>43.50024497375481</v>
      </c>
      <c r="J120" s="3">
        <v>0.12828202681888001</v>
      </c>
      <c r="K120" s="9">
        <v>613</v>
      </c>
      <c r="L120" s="1">
        <v>427</v>
      </c>
      <c r="M120" s="24">
        <f t="shared" si="3"/>
        <v>54.776425451661765</v>
      </c>
    </row>
    <row r="121" spans="2:13" x14ac:dyDescent="0.2">
      <c r="B121" s="20" t="s">
        <v>77</v>
      </c>
      <c r="C121" s="15"/>
      <c r="D121" s="13">
        <v>103191101</v>
      </c>
      <c r="E121" s="5" t="s">
        <v>97</v>
      </c>
      <c r="F121" s="13" t="s">
        <v>92</v>
      </c>
      <c r="G121" s="5" t="s">
        <v>96</v>
      </c>
      <c r="H121" s="13"/>
      <c r="I121" s="5">
        <v>0</v>
      </c>
      <c r="J121" s="3">
        <v>0.113511830209458</v>
      </c>
      <c r="K121" s="9">
        <v>682</v>
      </c>
      <c r="L121" s="1">
        <v>28</v>
      </c>
      <c r="M121" s="24">
        <f t="shared" si="3"/>
        <v>3.1783312458648241</v>
      </c>
    </row>
    <row r="122" spans="2:13" x14ac:dyDescent="0.2">
      <c r="B122" s="20" t="s">
        <v>77</v>
      </c>
      <c r="C122" s="15"/>
      <c r="D122" s="13">
        <v>103191101</v>
      </c>
      <c r="E122" s="5" t="s">
        <v>97</v>
      </c>
      <c r="F122" s="13" t="s">
        <v>93</v>
      </c>
      <c r="G122" s="5" t="s">
        <v>96</v>
      </c>
      <c r="H122" s="13"/>
      <c r="I122" s="5">
        <v>33.850430470514731</v>
      </c>
      <c r="J122" s="3">
        <v>9.6142340641891103E-2</v>
      </c>
      <c r="K122" s="9">
        <v>785</v>
      </c>
      <c r="L122" s="1">
        <v>353</v>
      </c>
      <c r="M122" s="24">
        <f t="shared" si="3"/>
        <v>33.938246246587561</v>
      </c>
    </row>
    <row r="123" spans="2:13" x14ac:dyDescent="0.2">
      <c r="B123" s="20" t="s">
        <v>77</v>
      </c>
      <c r="C123" s="15"/>
      <c r="D123" s="13">
        <v>103191101</v>
      </c>
      <c r="E123" s="5" t="s">
        <v>97</v>
      </c>
      <c r="F123" s="13" t="s">
        <v>94</v>
      </c>
      <c r="G123" s="5" t="s">
        <v>96</v>
      </c>
      <c r="H123" s="13"/>
      <c r="I123" s="5">
        <v>42.898775691360164</v>
      </c>
      <c r="J123" s="3">
        <v>6.8197128478348495E-2</v>
      </c>
      <c r="K123" s="9">
        <v>994</v>
      </c>
      <c r="L123" s="1">
        <v>394</v>
      </c>
      <c r="M123" s="24">
        <f t="shared" si="3"/>
        <v>26.869668620469309</v>
      </c>
    </row>
    <row r="124" spans="2:13" x14ac:dyDescent="0.2">
      <c r="B124" s="20" t="s">
        <v>77</v>
      </c>
      <c r="C124" s="15"/>
      <c r="D124" s="13">
        <v>103191101</v>
      </c>
      <c r="E124" s="5" t="s">
        <v>97</v>
      </c>
      <c r="F124" s="13" t="s">
        <v>95</v>
      </c>
      <c r="G124" s="5" t="s">
        <v>96</v>
      </c>
      <c r="H124" s="13"/>
      <c r="I124" s="5">
        <v>4.0291090645663452</v>
      </c>
      <c r="J124" s="3">
        <v>2.4566780543788899E-2</v>
      </c>
      <c r="K124" s="9">
        <v>1567</v>
      </c>
      <c r="L124" s="1">
        <v>17</v>
      </c>
      <c r="M124" s="24">
        <f t="shared" si="3"/>
        <v>0.4176352692444113</v>
      </c>
    </row>
    <row r="125" spans="2:13" x14ac:dyDescent="0.2">
      <c r="B125" s="20" t="s">
        <v>77</v>
      </c>
      <c r="C125" s="15"/>
      <c r="D125" s="13">
        <v>42711102</v>
      </c>
      <c r="E125" s="5" t="s">
        <v>106</v>
      </c>
      <c r="F125" s="13" t="s">
        <v>98</v>
      </c>
      <c r="G125" s="5" t="s">
        <v>96</v>
      </c>
      <c r="H125" s="13"/>
      <c r="I125" s="5">
        <v>0.32186537489895833</v>
      </c>
      <c r="J125" s="3">
        <v>9.51528175553919E-2</v>
      </c>
      <c r="K125" s="9">
        <v>790</v>
      </c>
      <c r="L125" s="1">
        <v>37</v>
      </c>
      <c r="M125" s="24">
        <f t="shared" si="3"/>
        <v>3.5206542495495001</v>
      </c>
    </row>
    <row r="126" spans="2:13" x14ac:dyDescent="0.2">
      <c r="B126" s="20" t="s">
        <v>77</v>
      </c>
      <c r="C126" s="15"/>
      <c r="D126" s="13">
        <v>42711102</v>
      </c>
      <c r="E126" s="5" t="s">
        <v>106</v>
      </c>
      <c r="F126" s="13" t="s">
        <v>99</v>
      </c>
      <c r="G126" s="5" t="s">
        <v>96</v>
      </c>
      <c r="H126" s="13"/>
      <c r="I126" s="5">
        <v>1.2408031507391735</v>
      </c>
      <c r="J126" s="3">
        <v>6.5722312101639105E-2</v>
      </c>
      <c r="K126" s="9">
        <v>1014</v>
      </c>
      <c r="L126" s="1">
        <v>27</v>
      </c>
      <c r="M126" s="24">
        <f t="shared" si="3"/>
        <v>1.7745024267442557</v>
      </c>
    </row>
    <row r="127" spans="2:13" x14ac:dyDescent="0.2">
      <c r="B127" s="20" t="s">
        <v>77</v>
      </c>
      <c r="C127" s="15"/>
      <c r="D127" s="13">
        <v>42711102</v>
      </c>
      <c r="E127" s="5" t="s">
        <v>106</v>
      </c>
      <c r="F127" s="13" t="s">
        <v>100</v>
      </c>
      <c r="G127" s="5" t="s">
        <v>96</v>
      </c>
      <c r="H127" s="13"/>
      <c r="I127" s="5">
        <v>1.05861271173133</v>
      </c>
      <c r="J127" s="3">
        <v>6.4034707892981602E-2</v>
      </c>
      <c r="K127" s="9">
        <v>1027</v>
      </c>
      <c r="L127" s="1">
        <v>6</v>
      </c>
      <c r="M127" s="24">
        <f t="shared" si="3"/>
        <v>0.38420824735788961</v>
      </c>
    </row>
    <row r="128" spans="2:13" x14ac:dyDescent="0.2">
      <c r="B128" s="20" t="s">
        <v>77</v>
      </c>
      <c r="C128" s="15"/>
      <c r="D128" s="13">
        <v>42711102</v>
      </c>
      <c r="E128" s="5" t="s">
        <v>106</v>
      </c>
      <c r="F128" s="13" t="s">
        <v>101</v>
      </c>
      <c r="G128" s="5" t="s">
        <v>96</v>
      </c>
      <c r="H128" s="13"/>
      <c r="I128" s="5">
        <v>11.216001152655066</v>
      </c>
      <c r="J128" s="3">
        <v>2.9372789353864E-2</v>
      </c>
      <c r="K128" s="9">
        <v>1477</v>
      </c>
      <c r="L128" s="1">
        <v>178</v>
      </c>
      <c r="M128" s="24">
        <f t="shared" si="3"/>
        <v>5.2283565049877918</v>
      </c>
    </row>
    <row r="129" spans="2:13" x14ac:dyDescent="0.2">
      <c r="B129" s="20" t="s">
        <v>77</v>
      </c>
      <c r="C129" s="15"/>
      <c r="D129" s="13">
        <v>42711102</v>
      </c>
      <c r="E129" s="5" t="s">
        <v>106</v>
      </c>
      <c r="F129" s="13" t="s">
        <v>102</v>
      </c>
      <c r="G129" s="5" t="s">
        <v>96</v>
      </c>
      <c r="H129" s="13"/>
      <c r="I129" s="5">
        <v>11.021039144762524</v>
      </c>
      <c r="J129" s="3">
        <v>2.2337687797704699E-2</v>
      </c>
      <c r="K129" s="9">
        <v>1624</v>
      </c>
      <c r="L129" s="1">
        <v>160</v>
      </c>
      <c r="M129" s="24">
        <f t="shared" si="3"/>
        <v>3.574030047632752</v>
      </c>
    </row>
    <row r="130" spans="2:13" x14ac:dyDescent="0.2">
      <c r="B130" s="20" t="s">
        <v>77</v>
      </c>
      <c r="C130" s="15"/>
      <c r="D130" s="13">
        <v>42711102</v>
      </c>
      <c r="E130" s="5" t="s">
        <v>106</v>
      </c>
      <c r="F130" s="13" t="s">
        <v>103</v>
      </c>
      <c r="G130" s="5" t="s">
        <v>96</v>
      </c>
      <c r="H130" s="13"/>
      <c r="I130" s="5">
        <v>0.38677263561916031</v>
      </c>
      <c r="J130" s="3">
        <v>2.1297831278593201E-4</v>
      </c>
      <c r="K130" s="9">
        <v>2828</v>
      </c>
      <c r="L130" s="1">
        <v>20</v>
      </c>
      <c r="M130" s="24">
        <f t="shared" si="3"/>
        <v>4.2595662557186401E-3</v>
      </c>
    </row>
    <row r="131" spans="2:13" x14ac:dyDescent="0.2">
      <c r="B131" s="20" t="s">
        <v>77</v>
      </c>
      <c r="C131" s="15"/>
      <c r="D131" s="13">
        <v>42711102</v>
      </c>
      <c r="E131" s="5" t="s">
        <v>106</v>
      </c>
      <c r="F131" s="13" t="s">
        <v>104</v>
      </c>
      <c r="G131" s="5" t="s">
        <v>96</v>
      </c>
      <c r="H131" s="13"/>
      <c r="I131" s="5">
        <v>0.42401803587081976</v>
      </c>
      <c r="J131" s="3">
        <v>8.7069947023114492E-6</v>
      </c>
      <c r="K131" s="9">
        <v>3098</v>
      </c>
      <c r="L131" s="1">
        <v>20</v>
      </c>
      <c r="M131" s="24">
        <f t="shared" si="3"/>
        <v>1.74139894046229E-4</v>
      </c>
    </row>
    <row r="132" spans="2:13" x14ac:dyDescent="0.2">
      <c r="B132" s="20" t="s">
        <v>77</v>
      </c>
      <c r="C132" s="15"/>
      <c r="D132" s="13">
        <v>42711102</v>
      </c>
      <c r="E132" s="5" t="s">
        <v>106</v>
      </c>
      <c r="F132" s="13" t="s">
        <v>105</v>
      </c>
      <c r="G132" s="5" t="s">
        <v>96</v>
      </c>
      <c r="H132" s="13"/>
      <c r="I132" s="5">
        <v>0.50731711338499008</v>
      </c>
      <c r="J132" s="3">
        <v>8.0788504727688507E-6</v>
      </c>
      <c r="K132" s="9">
        <v>3122</v>
      </c>
      <c r="L132" s="1">
        <v>5</v>
      </c>
      <c r="M132" s="24">
        <f t="shared" si="3"/>
        <v>4.0394252363844252E-5</v>
      </c>
    </row>
    <row r="133" spans="2:13" x14ac:dyDescent="0.2">
      <c r="B133" s="20" t="s">
        <v>77</v>
      </c>
      <c r="C133" s="15"/>
      <c r="D133" s="13">
        <v>163541101</v>
      </c>
      <c r="E133" s="5" t="s">
        <v>118</v>
      </c>
      <c r="F133" s="13" t="s">
        <v>107</v>
      </c>
      <c r="G133" s="5" t="s">
        <v>96</v>
      </c>
      <c r="H133" s="13"/>
      <c r="I133" s="5">
        <v>2.8841288480634493</v>
      </c>
      <c r="J133" s="3">
        <v>0.40712355224880997</v>
      </c>
      <c r="K133" s="9">
        <v>54</v>
      </c>
      <c r="L133" s="1">
        <v>29</v>
      </c>
      <c r="M133" s="24">
        <f t="shared" si="3"/>
        <v>11.806583015215489</v>
      </c>
    </row>
    <row r="134" spans="2:13" x14ac:dyDescent="0.2">
      <c r="B134" s="20" t="s">
        <v>77</v>
      </c>
      <c r="C134" s="15"/>
      <c r="D134" s="13">
        <v>163541101</v>
      </c>
      <c r="E134" s="5" t="s">
        <v>118</v>
      </c>
      <c r="F134" s="13" t="s">
        <v>108</v>
      </c>
      <c r="G134" s="5" t="s">
        <v>96</v>
      </c>
      <c r="H134" s="13"/>
      <c r="I134" s="5">
        <v>8.4663906789275323E-2</v>
      </c>
      <c r="J134" s="3">
        <v>0.35138277727408201</v>
      </c>
      <c r="K134" s="9">
        <v>95</v>
      </c>
      <c r="L134" s="1">
        <v>2</v>
      </c>
      <c r="M134" s="24">
        <f t="shared" si="3"/>
        <v>0.70276555454816403</v>
      </c>
    </row>
    <row r="135" spans="2:13" x14ac:dyDescent="0.2">
      <c r="B135" s="20" t="s">
        <v>77</v>
      </c>
      <c r="C135" s="15"/>
      <c r="D135" s="13">
        <v>163541101</v>
      </c>
      <c r="E135" s="5" t="s">
        <v>118</v>
      </c>
      <c r="F135" s="13" t="s">
        <v>109</v>
      </c>
      <c r="G135" s="5" t="s">
        <v>96</v>
      </c>
      <c r="H135" s="13"/>
      <c r="I135" s="5">
        <v>3.2862053537044811</v>
      </c>
      <c r="J135" s="3">
        <v>0.31954387172433502</v>
      </c>
      <c r="K135" s="9">
        <v>119</v>
      </c>
      <c r="L135" s="1">
        <v>12</v>
      </c>
      <c r="M135" s="24">
        <f t="shared" si="3"/>
        <v>3.83452646069202</v>
      </c>
    </row>
    <row r="136" spans="2:13" x14ac:dyDescent="0.2">
      <c r="B136" s="20" t="s">
        <v>77</v>
      </c>
      <c r="C136" s="15"/>
      <c r="D136" s="13">
        <v>163541101</v>
      </c>
      <c r="E136" s="5" t="s">
        <v>118</v>
      </c>
      <c r="F136" s="13" t="s">
        <v>110</v>
      </c>
      <c r="G136" s="5" t="s">
        <v>96</v>
      </c>
      <c r="H136" s="13"/>
      <c r="I136" s="5">
        <v>0.20758904128016281</v>
      </c>
      <c r="J136" s="3">
        <v>0.27287493087562698</v>
      </c>
      <c r="K136" s="9">
        <v>174</v>
      </c>
      <c r="L136" s="1">
        <v>3</v>
      </c>
      <c r="M136" s="24">
        <f t="shared" si="3"/>
        <v>0.81862479262688093</v>
      </c>
    </row>
    <row r="137" spans="2:13" x14ac:dyDescent="0.2">
      <c r="B137" s="20" t="s">
        <v>77</v>
      </c>
      <c r="C137" s="15"/>
      <c r="D137" s="13">
        <v>163541101</v>
      </c>
      <c r="E137" s="5" t="s">
        <v>118</v>
      </c>
      <c r="F137" s="13" t="s">
        <v>111</v>
      </c>
      <c r="G137" s="5" t="s">
        <v>96</v>
      </c>
      <c r="H137" s="13"/>
      <c r="I137" s="5">
        <v>33.000896980771721</v>
      </c>
      <c r="J137" s="3">
        <v>0.19404491102705901</v>
      </c>
      <c r="K137" s="9">
        <v>352</v>
      </c>
      <c r="L137" s="1">
        <v>334</v>
      </c>
      <c r="M137" s="24">
        <f t="shared" si="3"/>
        <v>64.811000283037714</v>
      </c>
    </row>
    <row r="138" spans="2:13" x14ac:dyDescent="0.2">
      <c r="B138" s="20" t="s">
        <v>77</v>
      </c>
      <c r="C138" s="15"/>
      <c r="D138" s="13">
        <v>163541101</v>
      </c>
      <c r="E138" s="5" t="s">
        <v>118</v>
      </c>
      <c r="F138" s="13" t="s">
        <v>112</v>
      </c>
      <c r="G138" s="5" t="s">
        <v>96</v>
      </c>
      <c r="H138" s="13"/>
      <c r="I138" s="5">
        <v>14.197256249916034</v>
      </c>
      <c r="J138" s="3">
        <v>0.17295057569481001</v>
      </c>
      <c r="K138" s="9">
        <v>426</v>
      </c>
      <c r="L138" s="1">
        <v>116</v>
      </c>
      <c r="M138" s="24">
        <f t="shared" si="3"/>
        <v>20.062266780597962</v>
      </c>
    </row>
    <row r="139" spans="2:13" x14ac:dyDescent="0.2">
      <c r="B139" s="20" t="s">
        <v>77</v>
      </c>
      <c r="C139" s="15"/>
      <c r="D139" s="13">
        <v>163541101</v>
      </c>
      <c r="E139" s="5" t="s">
        <v>118</v>
      </c>
      <c r="F139" s="13" t="s">
        <v>113</v>
      </c>
      <c r="G139" s="5" t="s">
        <v>96</v>
      </c>
      <c r="H139" s="13"/>
      <c r="I139" s="5">
        <v>12.193039663072653</v>
      </c>
      <c r="J139" s="3">
        <v>0.146342766227638</v>
      </c>
      <c r="K139" s="9">
        <v>542</v>
      </c>
      <c r="L139" s="1">
        <v>113</v>
      </c>
      <c r="M139" s="24">
        <f t="shared" si="3"/>
        <v>16.536732583723094</v>
      </c>
    </row>
    <row r="140" spans="2:13" x14ac:dyDescent="0.2">
      <c r="B140" s="20" t="s">
        <v>77</v>
      </c>
      <c r="C140" s="15"/>
      <c r="D140" s="13">
        <v>163541101</v>
      </c>
      <c r="E140" s="5" t="s">
        <v>118</v>
      </c>
      <c r="F140" s="13" t="s">
        <v>114</v>
      </c>
      <c r="G140" s="5" t="s">
        <v>96</v>
      </c>
      <c r="H140" s="13"/>
      <c r="I140" s="5">
        <v>15.557114382304785</v>
      </c>
      <c r="J140" s="3">
        <v>0.10699817481024899</v>
      </c>
      <c r="K140" s="9">
        <v>725</v>
      </c>
      <c r="L140" s="1">
        <v>129</v>
      </c>
      <c r="M140" s="24">
        <f t="shared" si="3"/>
        <v>13.80276455052212</v>
      </c>
    </row>
    <row r="141" spans="2:13" x14ac:dyDescent="0.2">
      <c r="B141" s="20" t="s">
        <v>77</v>
      </c>
      <c r="C141" s="15"/>
      <c r="D141" s="13">
        <v>163541101</v>
      </c>
      <c r="E141" s="5" t="s">
        <v>118</v>
      </c>
      <c r="F141" s="13" t="s">
        <v>115</v>
      </c>
      <c r="G141" s="5" t="s">
        <v>96</v>
      </c>
      <c r="H141" s="13"/>
      <c r="I141" s="5">
        <v>0.2033250804462548</v>
      </c>
      <c r="J141" s="3">
        <v>9.9652395000056904E-2</v>
      </c>
      <c r="K141" s="9">
        <v>767</v>
      </c>
      <c r="L141" s="1">
        <v>46</v>
      </c>
      <c r="M141" s="24">
        <f t="shared" si="3"/>
        <v>4.5840101700026175</v>
      </c>
    </row>
    <row r="142" spans="2:13" x14ac:dyDescent="0.2">
      <c r="B142" s="20" t="s">
        <v>77</v>
      </c>
      <c r="C142" s="15"/>
      <c r="D142" s="13">
        <v>163541101</v>
      </c>
      <c r="E142" s="5" t="s">
        <v>118</v>
      </c>
      <c r="F142" s="13" t="s">
        <v>116</v>
      </c>
      <c r="G142" s="5" t="s">
        <v>96</v>
      </c>
      <c r="H142" s="13"/>
      <c r="I142" s="5">
        <v>12.334773946171596</v>
      </c>
      <c r="J142" s="3">
        <v>6.2159264420749698E-2</v>
      </c>
      <c r="K142" s="9">
        <v>1041</v>
      </c>
      <c r="L142" s="1">
        <v>169</v>
      </c>
      <c r="M142" s="24">
        <f t="shared" si="3"/>
        <v>10.504915687106699</v>
      </c>
    </row>
    <row r="143" spans="2:13" x14ac:dyDescent="0.2">
      <c r="B143" s="20" t="s">
        <v>77</v>
      </c>
      <c r="C143" s="15"/>
      <c r="D143" s="13">
        <v>163541101</v>
      </c>
      <c r="E143" s="5" t="s">
        <v>118</v>
      </c>
      <c r="F143" s="13" t="s">
        <v>117</v>
      </c>
      <c r="G143" s="5" t="s">
        <v>96</v>
      </c>
      <c r="H143" s="13"/>
      <c r="I143" s="5">
        <v>0.39027627178583341</v>
      </c>
      <c r="J143" s="3">
        <v>3.2390230387062499E-2</v>
      </c>
      <c r="K143" s="9">
        <v>1417</v>
      </c>
      <c r="L143" s="1">
        <v>8</v>
      </c>
      <c r="M143" s="24">
        <f t="shared" si="3"/>
        <v>0.25912184309649999</v>
      </c>
    </row>
    <row r="144" spans="2:13" x14ac:dyDescent="0.2">
      <c r="B144" s="20" t="s">
        <v>77</v>
      </c>
      <c r="C144" s="15"/>
      <c r="D144" s="13">
        <v>163011101</v>
      </c>
      <c r="E144" s="5" t="s">
        <v>124</v>
      </c>
      <c r="F144" s="13" t="s">
        <v>119</v>
      </c>
      <c r="G144" s="5" t="s">
        <v>96</v>
      </c>
      <c r="H144" s="13"/>
      <c r="I144" s="5">
        <v>5.8789709088814037</v>
      </c>
      <c r="J144" s="3">
        <v>6.7405287952027507E-2</v>
      </c>
      <c r="K144" s="9">
        <v>999</v>
      </c>
      <c r="L144" s="1">
        <v>171</v>
      </c>
      <c r="M144" s="24">
        <f t="shared" si="3"/>
        <v>11.526304239796703</v>
      </c>
    </row>
    <row r="145" spans="2:13" x14ac:dyDescent="0.2">
      <c r="B145" s="20" t="s">
        <v>77</v>
      </c>
      <c r="C145" s="15"/>
      <c r="D145" s="13">
        <v>163011101</v>
      </c>
      <c r="E145" s="5" t="s">
        <v>124</v>
      </c>
      <c r="F145" s="13" t="s">
        <v>120</v>
      </c>
      <c r="G145" s="5" t="s">
        <v>96</v>
      </c>
      <c r="H145" s="13"/>
      <c r="I145" s="5">
        <v>3.6815770144978308</v>
      </c>
      <c r="J145" s="3">
        <v>2.7131863298084601E-2</v>
      </c>
      <c r="K145" s="9">
        <v>1511</v>
      </c>
      <c r="L145" s="1">
        <v>34</v>
      </c>
      <c r="M145" s="24">
        <f t="shared" si="3"/>
        <v>0.92248335213487642</v>
      </c>
    </row>
    <row r="146" spans="2:13" x14ac:dyDescent="0.2">
      <c r="B146" s="20" t="s">
        <v>77</v>
      </c>
      <c r="C146" s="15"/>
      <c r="D146" s="13">
        <v>163011101</v>
      </c>
      <c r="E146" s="5" t="s">
        <v>124</v>
      </c>
      <c r="F146" s="13" t="s">
        <v>121</v>
      </c>
      <c r="G146" s="5" t="s">
        <v>96</v>
      </c>
      <c r="H146" s="13"/>
      <c r="I146" s="5">
        <v>20.692446026047048</v>
      </c>
      <c r="J146" s="3">
        <v>1.39901545264676E-2</v>
      </c>
      <c r="K146" s="9">
        <v>1822</v>
      </c>
      <c r="L146" s="1">
        <v>202</v>
      </c>
      <c r="M146" s="24">
        <f t="shared" si="3"/>
        <v>2.8260112143464551</v>
      </c>
    </row>
    <row r="147" spans="2:13" x14ac:dyDescent="0.2">
      <c r="B147" s="20" t="s">
        <v>77</v>
      </c>
      <c r="C147" s="15"/>
      <c r="D147" s="13">
        <v>163011101</v>
      </c>
      <c r="E147" s="5" t="s">
        <v>124</v>
      </c>
      <c r="F147" s="13" t="s">
        <v>122</v>
      </c>
      <c r="G147" s="5" t="s">
        <v>96</v>
      </c>
      <c r="H147" s="13"/>
      <c r="I147" s="5">
        <v>0.82710337336747675</v>
      </c>
      <c r="J147" s="3">
        <v>1.16164556834151E-2</v>
      </c>
      <c r="K147" s="9">
        <v>1898</v>
      </c>
      <c r="L147" s="1">
        <v>46</v>
      </c>
      <c r="M147" s="24">
        <f t="shared" si="3"/>
        <v>0.53435696143709466</v>
      </c>
    </row>
    <row r="148" spans="2:13" x14ac:dyDescent="0.2">
      <c r="B148" s="20" t="s">
        <v>77</v>
      </c>
      <c r="C148" s="15"/>
      <c r="D148" s="13">
        <v>163011101</v>
      </c>
      <c r="E148" s="5" t="s">
        <v>124</v>
      </c>
      <c r="F148" s="13" t="s">
        <v>123</v>
      </c>
      <c r="G148" s="5" t="s">
        <v>96</v>
      </c>
      <c r="H148" s="13"/>
      <c r="I148" s="5">
        <v>40.579015609916283</v>
      </c>
      <c r="J148" s="3">
        <v>1.0587202639560001E-2</v>
      </c>
      <c r="K148" s="9">
        <v>1936</v>
      </c>
      <c r="L148" s="1">
        <v>380</v>
      </c>
      <c r="M148" s="24">
        <f t="shared" si="3"/>
        <v>4.0231370030328</v>
      </c>
    </row>
    <row r="149" spans="2:13" x14ac:dyDescent="0.2">
      <c r="B149" s="20" t="s">
        <v>77</v>
      </c>
      <c r="C149" s="15"/>
      <c r="D149" s="13">
        <v>153081112</v>
      </c>
      <c r="E149" s="5" t="s">
        <v>128</v>
      </c>
      <c r="F149" s="13" t="s">
        <v>125</v>
      </c>
      <c r="G149" s="5" t="s">
        <v>96</v>
      </c>
      <c r="H149" s="13"/>
      <c r="I149" s="5">
        <v>8.512969057158422</v>
      </c>
      <c r="J149" s="3">
        <v>6.5148067200905997E-3</v>
      </c>
      <c r="K149" s="9">
        <v>2123</v>
      </c>
      <c r="L149" s="1">
        <v>117</v>
      </c>
      <c r="M149" s="24">
        <f t="shared" si="3"/>
        <v>0.76223238625060019</v>
      </c>
    </row>
    <row r="150" spans="2:13" x14ac:dyDescent="0.2">
      <c r="B150" s="20" t="s">
        <v>77</v>
      </c>
      <c r="C150" s="15"/>
      <c r="D150" s="13">
        <v>153081112</v>
      </c>
      <c r="E150" s="5" t="s">
        <v>128</v>
      </c>
      <c r="F150" s="13" t="s">
        <v>126</v>
      </c>
      <c r="G150" s="5" t="s">
        <v>96</v>
      </c>
      <c r="H150" s="13"/>
      <c r="I150" s="5">
        <v>12.912546150064635</v>
      </c>
      <c r="J150" s="3">
        <v>6.4118114066581203E-3</v>
      </c>
      <c r="K150" s="9">
        <v>2135</v>
      </c>
      <c r="L150" s="1">
        <v>151</v>
      </c>
      <c r="M150" s="24">
        <f t="shared" si="3"/>
        <v>0.9681835224053762</v>
      </c>
    </row>
    <row r="151" spans="2:13" x14ac:dyDescent="0.2">
      <c r="B151" s="20" t="s">
        <v>77</v>
      </c>
      <c r="C151" s="15"/>
      <c r="D151" s="13">
        <v>153081112</v>
      </c>
      <c r="E151" s="5" t="s">
        <v>128</v>
      </c>
      <c r="F151" s="13" t="s">
        <v>127</v>
      </c>
      <c r="G151" s="5" t="s">
        <v>96</v>
      </c>
      <c r="H151" s="13"/>
      <c r="I151" s="5">
        <v>6.5567033166889992</v>
      </c>
      <c r="J151" s="3">
        <v>2.50932199883983E-3</v>
      </c>
      <c r="K151" s="9">
        <v>2412</v>
      </c>
      <c r="L151" s="1">
        <v>92</v>
      </c>
      <c r="M151" s="24">
        <f t="shared" si="3"/>
        <v>0.23085762389326436</v>
      </c>
    </row>
    <row r="152" spans="2:13" x14ac:dyDescent="0.2">
      <c r="B152" s="20" t="s">
        <v>77</v>
      </c>
      <c r="C152" s="15"/>
      <c r="D152" s="13">
        <v>42711102</v>
      </c>
      <c r="E152" s="5" t="s">
        <v>106</v>
      </c>
      <c r="F152" s="13" t="s">
        <v>98</v>
      </c>
      <c r="G152" s="5" t="s">
        <v>96</v>
      </c>
      <c r="H152" s="13"/>
      <c r="I152" s="5">
        <v>0.32186537489895833</v>
      </c>
      <c r="J152" s="3">
        <v>9.51528175553919E-2</v>
      </c>
      <c r="K152" s="9">
        <v>790</v>
      </c>
      <c r="L152" s="1">
        <v>37</v>
      </c>
      <c r="M152" s="24">
        <f t="shared" si="3"/>
        <v>3.5206542495495001</v>
      </c>
    </row>
    <row r="153" spans="2:13" x14ac:dyDescent="0.2">
      <c r="B153" s="20" t="s">
        <v>77</v>
      </c>
      <c r="C153" s="15"/>
      <c r="D153" s="13">
        <v>42711102</v>
      </c>
      <c r="E153" s="5" t="s">
        <v>106</v>
      </c>
      <c r="F153" s="13" t="s">
        <v>99</v>
      </c>
      <c r="G153" s="5" t="s">
        <v>96</v>
      </c>
      <c r="H153" s="13"/>
      <c r="I153" s="5">
        <v>1.2408031507391735</v>
      </c>
      <c r="J153" s="3">
        <v>6.5722312101639105E-2</v>
      </c>
      <c r="K153" s="9">
        <v>1014</v>
      </c>
      <c r="L153" s="1">
        <v>27</v>
      </c>
      <c r="M153" s="24">
        <f t="shared" si="3"/>
        <v>1.7745024267442557</v>
      </c>
    </row>
    <row r="154" spans="2:13" x14ac:dyDescent="0.2">
      <c r="B154" s="20" t="s">
        <v>77</v>
      </c>
      <c r="C154" s="15"/>
      <c r="D154" s="13">
        <v>42711102</v>
      </c>
      <c r="E154" s="5" t="s">
        <v>106</v>
      </c>
      <c r="F154" s="13" t="s">
        <v>100</v>
      </c>
      <c r="G154" s="5" t="s">
        <v>96</v>
      </c>
      <c r="H154" s="13"/>
      <c r="I154" s="5">
        <v>1.05861271173133</v>
      </c>
      <c r="J154" s="3">
        <v>6.4034707892981602E-2</v>
      </c>
      <c r="K154" s="9">
        <v>1027</v>
      </c>
      <c r="L154" s="1">
        <v>6</v>
      </c>
      <c r="M154" s="24">
        <f t="shared" si="3"/>
        <v>0.38420824735788961</v>
      </c>
    </row>
    <row r="155" spans="2:13" x14ac:dyDescent="0.2">
      <c r="B155" s="20" t="s">
        <v>77</v>
      </c>
      <c r="C155" s="15"/>
      <c r="D155" s="13">
        <v>42711102</v>
      </c>
      <c r="E155" s="5" t="s">
        <v>106</v>
      </c>
      <c r="F155" s="13" t="s">
        <v>101</v>
      </c>
      <c r="G155" s="5" t="s">
        <v>96</v>
      </c>
      <c r="H155" s="13"/>
      <c r="I155" s="5">
        <v>11.216001152655066</v>
      </c>
      <c r="J155" s="3">
        <v>2.9372789353864E-2</v>
      </c>
      <c r="K155" s="9">
        <v>1477</v>
      </c>
      <c r="L155" s="1">
        <v>178</v>
      </c>
      <c r="M155" s="24">
        <f t="shared" si="3"/>
        <v>5.2283565049877918</v>
      </c>
    </row>
    <row r="156" spans="2:13" x14ac:dyDescent="0.2">
      <c r="B156" s="20" t="s">
        <v>77</v>
      </c>
      <c r="C156" s="15"/>
      <c r="D156" s="13">
        <v>42711102</v>
      </c>
      <c r="E156" s="5" t="s">
        <v>106</v>
      </c>
      <c r="F156" s="13" t="s">
        <v>102</v>
      </c>
      <c r="G156" s="5" t="s">
        <v>96</v>
      </c>
      <c r="H156" s="13"/>
      <c r="I156" s="5">
        <v>11.021039144762524</v>
      </c>
      <c r="J156" s="3">
        <v>2.2337687797704699E-2</v>
      </c>
      <c r="K156" s="9">
        <v>1624</v>
      </c>
      <c r="L156" s="1">
        <v>160</v>
      </c>
      <c r="M156" s="24">
        <f t="shared" si="3"/>
        <v>3.574030047632752</v>
      </c>
    </row>
    <row r="157" spans="2:13" x14ac:dyDescent="0.2">
      <c r="B157" s="20" t="s">
        <v>77</v>
      </c>
      <c r="C157" s="15"/>
      <c r="D157" s="13">
        <v>42711102</v>
      </c>
      <c r="E157" s="5" t="s">
        <v>106</v>
      </c>
      <c r="F157" s="13" t="s">
        <v>103</v>
      </c>
      <c r="G157" s="5" t="s">
        <v>96</v>
      </c>
      <c r="H157" s="13"/>
      <c r="I157" s="5">
        <v>0.38677263561916031</v>
      </c>
      <c r="J157" s="3">
        <v>2.1297831278593201E-4</v>
      </c>
      <c r="K157" s="9">
        <v>2828</v>
      </c>
      <c r="L157" s="1">
        <v>20</v>
      </c>
      <c r="M157" s="24">
        <f t="shared" si="3"/>
        <v>4.2595662557186401E-3</v>
      </c>
    </row>
    <row r="158" spans="2:13" x14ac:dyDescent="0.2">
      <c r="B158" s="20" t="s">
        <v>77</v>
      </c>
      <c r="C158" s="15"/>
      <c r="D158" s="13">
        <v>42711102</v>
      </c>
      <c r="E158" s="5" t="s">
        <v>106</v>
      </c>
      <c r="F158" s="13" t="s">
        <v>104</v>
      </c>
      <c r="G158" s="5" t="s">
        <v>96</v>
      </c>
      <c r="H158" s="13"/>
      <c r="I158" s="5">
        <v>0.42401803587081976</v>
      </c>
      <c r="J158" s="3">
        <v>8.7069947023114492E-6</v>
      </c>
      <c r="K158" s="9">
        <v>3098</v>
      </c>
      <c r="L158" s="1">
        <v>20</v>
      </c>
      <c r="M158" s="24">
        <f t="shared" si="3"/>
        <v>1.74139894046229E-4</v>
      </c>
    </row>
    <row r="159" spans="2:13" x14ac:dyDescent="0.2">
      <c r="B159" s="20" t="s">
        <v>77</v>
      </c>
      <c r="C159" s="15"/>
      <c r="D159" s="13">
        <v>42711102</v>
      </c>
      <c r="E159" s="5" t="s">
        <v>106</v>
      </c>
      <c r="F159" s="13" t="s">
        <v>105</v>
      </c>
      <c r="G159" s="5" t="s">
        <v>96</v>
      </c>
      <c r="H159" s="13"/>
      <c r="I159" s="5">
        <v>0.50731711338499008</v>
      </c>
      <c r="J159" s="3">
        <v>8.0788504727688507E-6</v>
      </c>
      <c r="K159" s="9">
        <v>3122</v>
      </c>
      <c r="L159" s="1">
        <v>5</v>
      </c>
      <c r="M159" s="24">
        <f t="shared" si="3"/>
        <v>4.0394252363844252E-5</v>
      </c>
    </row>
    <row r="160" spans="2:13" x14ac:dyDescent="0.2">
      <c r="B160" s="20" t="s">
        <v>77</v>
      </c>
      <c r="C160" s="15"/>
      <c r="D160" s="13">
        <v>152101101</v>
      </c>
      <c r="E160" s="5" t="s">
        <v>136</v>
      </c>
      <c r="F160" s="13" t="s">
        <v>129</v>
      </c>
      <c r="G160" s="5" t="s">
        <v>96</v>
      </c>
      <c r="H160" s="13"/>
      <c r="I160" s="5">
        <v>11.276191142804972</v>
      </c>
      <c r="J160" s="3">
        <v>3.0866576962287499E-2</v>
      </c>
      <c r="K160" s="9">
        <v>1446</v>
      </c>
      <c r="L160" s="1">
        <v>65</v>
      </c>
      <c r="M160" s="24">
        <f t="shared" si="3"/>
        <v>2.0063275025486873</v>
      </c>
    </row>
    <row r="161" spans="2:13" x14ac:dyDescent="0.2">
      <c r="B161" s="20" t="s">
        <v>77</v>
      </c>
      <c r="C161" s="15"/>
      <c r="D161" s="13">
        <v>152101101</v>
      </c>
      <c r="E161" s="5" t="s">
        <v>136</v>
      </c>
      <c r="F161" s="13" t="s">
        <v>130</v>
      </c>
      <c r="G161" s="5" t="s">
        <v>96</v>
      </c>
      <c r="H161" s="13"/>
      <c r="I161" s="5">
        <v>21.891539940094468</v>
      </c>
      <c r="J161" s="3">
        <v>1.6525043058226101E-2</v>
      </c>
      <c r="K161" s="9">
        <v>1753</v>
      </c>
      <c r="L161" s="1">
        <v>163</v>
      </c>
      <c r="M161" s="24">
        <f t="shared" si="3"/>
        <v>2.6935820184908543</v>
      </c>
    </row>
    <row r="162" spans="2:13" x14ac:dyDescent="0.2">
      <c r="B162" s="20" t="s">
        <v>77</v>
      </c>
      <c r="C162" s="15"/>
      <c r="D162" s="13">
        <v>152101101</v>
      </c>
      <c r="E162" s="5" t="s">
        <v>136</v>
      </c>
      <c r="F162" s="13" t="s">
        <v>131</v>
      </c>
      <c r="G162" s="5" t="s">
        <v>96</v>
      </c>
      <c r="H162" s="13"/>
      <c r="I162" s="5">
        <v>4.3720673107723806</v>
      </c>
      <c r="J162" s="3">
        <v>1.40573980457647E-2</v>
      </c>
      <c r="K162" s="9">
        <v>1817</v>
      </c>
      <c r="L162" s="1">
        <v>40</v>
      </c>
      <c r="M162" s="24">
        <f t="shared" si="3"/>
        <v>0.56229592183058796</v>
      </c>
    </row>
    <row r="163" spans="2:13" x14ac:dyDescent="0.2">
      <c r="B163" s="20" t="s">
        <v>77</v>
      </c>
      <c r="C163" s="15"/>
      <c r="D163" s="13">
        <v>152101101</v>
      </c>
      <c r="E163" s="5" t="s">
        <v>136</v>
      </c>
      <c r="F163" s="13" t="s">
        <v>132</v>
      </c>
      <c r="G163" s="5" t="s">
        <v>96</v>
      </c>
      <c r="H163" s="13"/>
      <c r="I163" s="5">
        <v>6.1786044263057551</v>
      </c>
      <c r="J163" s="3">
        <v>1.03605425493266E-2</v>
      </c>
      <c r="K163" s="9">
        <v>1944</v>
      </c>
      <c r="L163" s="1">
        <v>23</v>
      </c>
      <c r="M163" s="24">
        <f t="shared" si="3"/>
        <v>0.23829247863451181</v>
      </c>
    </row>
    <row r="164" spans="2:13" x14ac:dyDescent="0.2">
      <c r="B164" s="20" t="s">
        <v>77</v>
      </c>
      <c r="C164" s="15"/>
      <c r="D164" s="13">
        <v>152101101</v>
      </c>
      <c r="E164" s="5" t="s">
        <v>136</v>
      </c>
      <c r="F164" s="13" t="s">
        <v>133</v>
      </c>
      <c r="G164" s="5" t="s">
        <v>96</v>
      </c>
      <c r="H164" s="13"/>
      <c r="I164" s="5">
        <v>4.1490947932397697</v>
      </c>
      <c r="J164" s="3">
        <v>8.8541015381864707E-3</v>
      </c>
      <c r="K164" s="9">
        <v>2010</v>
      </c>
      <c r="L164" s="1">
        <v>49</v>
      </c>
      <c r="M164" s="24">
        <f t="shared" si="3"/>
        <v>0.43385097537113704</v>
      </c>
    </row>
    <row r="165" spans="2:13" x14ac:dyDescent="0.2">
      <c r="B165" s="20" t="s">
        <v>77</v>
      </c>
      <c r="C165" s="15"/>
      <c r="D165" s="13">
        <v>152101101</v>
      </c>
      <c r="E165" s="5" t="s">
        <v>136</v>
      </c>
      <c r="F165" s="13" t="s">
        <v>134</v>
      </c>
      <c r="G165" s="5" t="s">
        <v>96</v>
      </c>
      <c r="H165" s="13"/>
      <c r="I165" s="5">
        <v>13.957863357787568</v>
      </c>
      <c r="J165" s="3">
        <v>5.5147912476888198E-4</v>
      </c>
      <c r="K165" s="9">
        <v>2720</v>
      </c>
      <c r="L165" s="1">
        <v>130</v>
      </c>
      <c r="M165" s="24">
        <f t="shared" si="3"/>
        <v>7.169228621995466E-2</v>
      </c>
    </row>
    <row r="166" spans="2:13" x14ac:dyDescent="0.2">
      <c r="B166" s="20" t="s">
        <v>77</v>
      </c>
      <c r="C166" s="15"/>
      <c r="D166" s="13">
        <v>152101101</v>
      </c>
      <c r="E166" s="5" t="s">
        <v>136</v>
      </c>
      <c r="F166" s="13" t="s">
        <v>135</v>
      </c>
      <c r="G166" s="5" t="s">
        <v>96</v>
      </c>
      <c r="H166" s="13"/>
      <c r="I166" s="5">
        <v>2.0436554938881912E-2</v>
      </c>
      <c r="J166" s="3">
        <v>1.78360577257472E-5</v>
      </c>
      <c r="K166" s="9">
        <v>2977</v>
      </c>
      <c r="L166" s="1">
        <v>1</v>
      </c>
      <c r="M166" s="24">
        <f t="shared" si="3"/>
        <v>1.78360577257472E-5</v>
      </c>
    </row>
    <row r="167" spans="2:13" x14ac:dyDescent="0.2">
      <c r="B167" s="20" t="s">
        <v>77</v>
      </c>
      <c r="C167" s="15"/>
      <c r="D167" s="13">
        <v>152101101</v>
      </c>
      <c r="E167" s="5" t="s">
        <v>136</v>
      </c>
      <c r="F167" s="13" t="s">
        <v>135</v>
      </c>
      <c r="G167" s="5" t="s">
        <v>96</v>
      </c>
      <c r="H167" s="13"/>
      <c r="I167" s="5">
        <v>2.0436554938881912E-2</v>
      </c>
      <c r="J167" s="3">
        <v>1.78360577257472E-5</v>
      </c>
      <c r="K167" s="9">
        <v>2977</v>
      </c>
      <c r="L167" s="1">
        <v>1</v>
      </c>
      <c r="M167" s="24">
        <f t="shared" si="3"/>
        <v>1.78360577257472E-5</v>
      </c>
    </row>
    <row r="168" spans="2:13" x14ac:dyDescent="0.2">
      <c r="B168" s="20" t="s">
        <v>77</v>
      </c>
      <c r="C168" s="15"/>
      <c r="D168" s="13">
        <v>43071101</v>
      </c>
      <c r="E168" s="5" t="s">
        <v>147</v>
      </c>
      <c r="F168" s="13" t="s">
        <v>137</v>
      </c>
      <c r="G168" s="5" t="s">
        <v>96</v>
      </c>
      <c r="H168" s="13"/>
      <c r="I168" s="5">
        <v>3.1568032133237725</v>
      </c>
      <c r="J168" s="3">
        <v>1.96664425433744E-2</v>
      </c>
      <c r="K168" s="9">
        <v>1677</v>
      </c>
      <c r="L168" s="1">
        <v>42</v>
      </c>
      <c r="M168" s="24">
        <f t="shared" si="3"/>
        <v>0.82599058682172477</v>
      </c>
    </row>
    <row r="169" spans="2:13" x14ac:dyDescent="0.2">
      <c r="B169" s="20" t="s">
        <v>77</v>
      </c>
      <c r="C169" s="15"/>
      <c r="D169" s="13">
        <v>43071101</v>
      </c>
      <c r="E169" s="5" t="s">
        <v>147</v>
      </c>
      <c r="F169" s="13" t="s">
        <v>138</v>
      </c>
      <c r="G169" s="5" t="s">
        <v>96</v>
      </c>
      <c r="H169" s="13"/>
      <c r="I169" s="5">
        <v>2.6413834869364385</v>
      </c>
      <c r="J169" s="3">
        <v>1.9316082163345599E-2</v>
      </c>
      <c r="K169" s="9">
        <v>1684</v>
      </c>
      <c r="L169" s="1">
        <v>28</v>
      </c>
      <c r="M169" s="24">
        <f t="shared" si="3"/>
        <v>0.54085030057367678</v>
      </c>
    </row>
    <row r="170" spans="2:13" x14ac:dyDescent="0.2">
      <c r="B170" s="20" t="s">
        <v>77</v>
      </c>
      <c r="C170" s="15"/>
      <c r="D170" s="13">
        <v>43071101</v>
      </c>
      <c r="E170" s="5" t="s">
        <v>147</v>
      </c>
      <c r="F170" s="13" t="s">
        <v>139</v>
      </c>
      <c r="G170" s="5" t="s">
        <v>96</v>
      </c>
      <c r="H170" s="13"/>
      <c r="I170" s="5">
        <v>6.8083244522775015</v>
      </c>
      <c r="J170" s="3">
        <v>1.8179474097996699E-2</v>
      </c>
      <c r="K170" s="9">
        <v>1701</v>
      </c>
      <c r="L170" s="1">
        <v>82</v>
      </c>
      <c r="M170" s="24">
        <f t="shared" si="3"/>
        <v>1.4907168760357292</v>
      </c>
    </row>
    <row r="171" spans="2:13" x14ac:dyDescent="0.2">
      <c r="B171" s="20" t="s">
        <v>77</v>
      </c>
      <c r="C171" s="15"/>
      <c r="D171" s="13">
        <v>43071101</v>
      </c>
      <c r="E171" s="5" t="s">
        <v>147</v>
      </c>
      <c r="F171" s="13" t="s">
        <v>140</v>
      </c>
      <c r="G171" s="5" t="s">
        <v>96</v>
      </c>
      <c r="H171" s="13"/>
      <c r="I171" s="5">
        <v>6.5106530793033555</v>
      </c>
      <c r="J171" s="3">
        <v>1.4662384345523499E-2</v>
      </c>
      <c r="K171" s="9">
        <v>1794</v>
      </c>
      <c r="L171" s="1">
        <v>68</v>
      </c>
      <c r="M171" s="24">
        <f t="shared" si="3"/>
        <v>0.99704213549559795</v>
      </c>
    </row>
    <row r="172" spans="2:13" x14ac:dyDescent="0.2">
      <c r="B172" s="20" t="s">
        <v>77</v>
      </c>
      <c r="C172" s="15"/>
      <c r="D172" s="13">
        <v>43071101</v>
      </c>
      <c r="E172" s="5" t="s">
        <v>147</v>
      </c>
      <c r="F172" s="13" t="s">
        <v>141</v>
      </c>
      <c r="G172" s="5" t="s">
        <v>96</v>
      </c>
      <c r="H172" s="13"/>
      <c r="I172" s="5">
        <v>8.7658995803801112</v>
      </c>
      <c r="J172" s="3">
        <v>1.3838829471882599E-2</v>
      </c>
      <c r="K172" s="9">
        <v>1826</v>
      </c>
      <c r="L172" s="1">
        <v>123</v>
      </c>
      <c r="M172" s="24">
        <f t="shared" si="3"/>
        <v>1.7021760250415596</v>
      </c>
    </row>
    <row r="173" spans="2:13" x14ac:dyDescent="0.2">
      <c r="B173" s="20" t="s">
        <v>77</v>
      </c>
      <c r="C173" s="15"/>
      <c r="D173" s="13">
        <v>43071101</v>
      </c>
      <c r="E173" s="5" t="s">
        <v>147</v>
      </c>
      <c r="F173" s="13" t="s">
        <v>142</v>
      </c>
      <c r="G173" s="5" t="s">
        <v>96</v>
      </c>
      <c r="H173" s="13"/>
      <c r="I173" s="5">
        <v>3.1203148217925047</v>
      </c>
      <c r="J173" s="3">
        <v>7.9930108646246497E-3</v>
      </c>
      <c r="K173" s="9">
        <v>2048</v>
      </c>
      <c r="L173" s="1">
        <v>191</v>
      </c>
      <c r="M173" s="24">
        <f t="shared" si="3"/>
        <v>1.5266650751433082</v>
      </c>
    </row>
    <row r="174" spans="2:13" x14ac:dyDescent="0.2">
      <c r="B174" s="20" t="s">
        <v>77</v>
      </c>
      <c r="C174" s="15"/>
      <c r="D174" s="13">
        <v>43071101</v>
      </c>
      <c r="E174" s="5" t="s">
        <v>147</v>
      </c>
      <c r="F174" s="13" t="s">
        <v>143</v>
      </c>
      <c r="G174" s="5" t="s">
        <v>96</v>
      </c>
      <c r="H174" s="13"/>
      <c r="I174" s="5">
        <v>4.4381233998277132</v>
      </c>
      <c r="J174" s="3">
        <v>7.5606092644183703E-3</v>
      </c>
      <c r="K174" s="9">
        <v>2069</v>
      </c>
      <c r="L174" s="1">
        <v>39</v>
      </c>
      <c r="M174" s="24">
        <f t="shared" si="3"/>
        <v>0.29486376131231645</v>
      </c>
    </row>
    <row r="175" spans="2:13" x14ac:dyDescent="0.2">
      <c r="B175" s="20" t="s">
        <v>77</v>
      </c>
      <c r="C175" s="15"/>
      <c r="D175" s="13">
        <v>43071101</v>
      </c>
      <c r="E175" s="5" t="s">
        <v>147</v>
      </c>
      <c r="F175" s="13" t="s">
        <v>144</v>
      </c>
      <c r="G175" s="5" t="s">
        <v>96</v>
      </c>
      <c r="H175" s="13"/>
      <c r="I175" s="5">
        <v>2.7776811092470171</v>
      </c>
      <c r="J175" s="3">
        <v>2.49520248977237E-3</v>
      </c>
      <c r="K175" s="9">
        <v>2414</v>
      </c>
      <c r="L175" s="1">
        <v>77</v>
      </c>
      <c r="M175" s="24">
        <f t="shared" si="3"/>
        <v>0.19213059171247249</v>
      </c>
    </row>
    <row r="176" spans="2:13" x14ac:dyDescent="0.2">
      <c r="B176" s="20" t="s">
        <v>77</v>
      </c>
      <c r="C176" s="15"/>
      <c r="D176" s="13">
        <v>43071101</v>
      </c>
      <c r="E176" s="5" t="s">
        <v>147</v>
      </c>
      <c r="F176" s="13" t="s">
        <v>145</v>
      </c>
      <c r="G176" s="5" t="s">
        <v>96</v>
      </c>
      <c r="H176" s="13"/>
      <c r="I176" s="5">
        <v>0</v>
      </c>
      <c r="J176" s="3">
        <v>1.62892457009569E-3</v>
      </c>
      <c r="K176" s="9">
        <v>2534</v>
      </c>
      <c r="L176" s="1">
        <v>14</v>
      </c>
      <c r="M176" s="24">
        <f t="shared" si="3"/>
        <v>2.280494398133966E-2</v>
      </c>
    </row>
    <row r="177" spans="2:13" x14ac:dyDescent="0.2">
      <c r="B177" s="20" t="s">
        <v>77</v>
      </c>
      <c r="C177" s="15"/>
      <c r="D177" s="13">
        <v>43071101</v>
      </c>
      <c r="E177" s="5" t="s">
        <v>147</v>
      </c>
      <c r="F177" s="13" t="s">
        <v>146</v>
      </c>
      <c r="G177" s="5" t="s">
        <v>96</v>
      </c>
      <c r="H177" s="13"/>
      <c r="I177" s="5">
        <v>3.4707940694094468</v>
      </c>
      <c r="J177" s="3">
        <v>1.5051011191511701E-3</v>
      </c>
      <c r="K177" s="9">
        <v>2556</v>
      </c>
      <c r="L177" s="1">
        <v>81</v>
      </c>
      <c r="M177" s="24">
        <f t="shared" si="3"/>
        <v>0.12191319065124477</v>
      </c>
    </row>
    <row r="178" spans="2:13" x14ac:dyDescent="0.2">
      <c r="B178" s="20" t="s">
        <v>77</v>
      </c>
      <c r="C178" s="15"/>
      <c r="D178" s="13">
        <v>152282101</v>
      </c>
      <c r="E178" s="5" t="s">
        <v>160</v>
      </c>
      <c r="F178" s="13" t="s">
        <v>148</v>
      </c>
      <c r="G178" s="5" t="s">
        <v>96</v>
      </c>
      <c r="H178" s="13"/>
      <c r="I178" s="5">
        <v>5.7103623206985512</v>
      </c>
      <c r="J178" s="3">
        <v>0.43529892279356203</v>
      </c>
      <c r="K178" s="9">
        <v>45</v>
      </c>
      <c r="L178" s="1">
        <v>58</v>
      </c>
      <c r="M178" s="24">
        <f t="shared" ref="M178:M224" si="4">(J178*L178)</f>
        <v>25.247337522026598</v>
      </c>
    </row>
    <row r="179" spans="2:13" x14ac:dyDescent="0.2">
      <c r="B179" s="20" t="s">
        <v>77</v>
      </c>
      <c r="C179" s="15"/>
      <c r="D179" s="13">
        <v>152282101</v>
      </c>
      <c r="E179" s="5" t="s">
        <v>160</v>
      </c>
      <c r="F179" s="13" t="s">
        <v>149</v>
      </c>
      <c r="G179" s="5" t="s">
        <v>96</v>
      </c>
      <c r="H179" s="13"/>
      <c r="I179" s="5">
        <v>24.994124755822622</v>
      </c>
      <c r="J179" s="3">
        <v>0.38665329351740901</v>
      </c>
      <c r="K179" s="9">
        <v>68</v>
      </c>
      <c r="L179" s="1">
        <v>262</v>
      </c>
      <c r="M179" s="24">
        <f t="shared" si="4"/>
        <v>101.30316290156117</v>
      </c>
    </row>
    <row r="180" spans="2:13" x14ac:dyDescent="0.2">
      <c r="B180" s="20" t="s">
        <v>77</v>
      </c>
      <c r="C180" s="15"/>
      <c r="D180" s="13">
        <v>152282101</v>
      </c>
      <c r="E180" s="5" t="s">
        <v>160</v>
      </c>
      <c r="F180" s="13" t="s">
        <v>150</v>
      </c>
      <c r="G180" s="5" t="s">
        <v>96</v>
      </c>
      <c r="H180" s="13"/>
      <c r="I180" s="5">
        <v>21.752596068685083</v>
      </c>
      <c r="J180" s="3">
        <v>0.27537398929360501</v>
      </c>
      <c r="K180" s="9">
        <v>169</v>
      </c>
      <c r="L180" s="1">
        <v>212</v>
      </c>
      <c r="M180" s="24">
        <f t="shared" si="4"/>
        <v>58.379285730244263</v>
      </c>
    </row>
    <row r="181" spans="2:13" x14ac:dyDescent="0.2">
      <c r="B181" s="20" t="s">
        <v>77</v>
      </c>
      <c r="C181" s="15"/>
      <c r="D181" s="13">
        <v>152282101</v>
      </c>
      <c r="E181" s="5" t="s">
        <v>160</v>
      </c>
      <c r="F181" s="13" t="s">
        <v>151</v>
      </c>
      <c r="G181" s="5" t="s">
        <v>96</v>
      </c>
      <c r="H181" s="13"/>
      <c r="I181" s="5">
        <v>43.436669674274519</v>
      </c>
      <c r="J181" s="3">
        <v>0.14479063599129499</v>
      </c>
      <c r="K181" s="9">
        <v>548</v>
      </c>
      <c r="L181" s="1">
        <v>431</v>
      </c>
      <c r="M181" s="24">
        <f t="shared" si="4"/>
        <v>62.404764112248138</v>
      </c>
    </row>
    <row r="182" spans="2:13" x14ac:dyDescent="0.2">
      <c r="B182" s="20" t="s">
        <v>77</v>
      </c>
      <c r="C182" s="15"/>
      <c r="D182" s="13">
        <v>152282101</v>
      </c>
      <c r="E182" s="5" t="s">
        <v>160</v>
      </c>
      <c r="F182" s="13" t="s">
        <v>152</v>
      </c>
      <c r="G182" s="5" t="s">
        <v>96</v>
      </c>
      <c r="H182" s="13"/>
      <c r="I182" s="5">
        <v>7.3565331316489129</v>
      </c>
      <c r="J182" s="3">
        <v>9.5561967240755094E-2</v>
      </c>
      <c r="K182" s="9">
        <v>787</v>
      </c>
      <c r="L182" s="1">
        <v>82</v>
      </c>
      <c r="M182" s="24">
        <f t="shared" si="4"/>
        <v>7.8360813137419179</v>
      </c>
    </row>
    <row r="183" spans="2:13" x14ac:dyDescent="0.2">
      <c r="B183" s="20" t="s">
        <v>77</v>
      </c>
      <c r="C183" s="15"/>
      <c r="D183" s="13">
        <v>152282101</v>
      </c>
      <c r="E183" s="5" t="s">
        <v>160</v>
      </c>
      <c r="F183" s="13" t="s">
        <v>153</v>
      </c>
      <c r="G183" s="5" t="s">
        <v>96</v>
      </c>
      <c r="H183" s="13"/>
      <c r="I183" s="5">
        <v>21.778467014895462</v>
      </c>
      <c r="J183" s="3">
        <v>5.7318486917117398E-2</v>
      </c>
      <c r="K183" s="9">
        <v>1090</v>
      </c>
      <c r="L183" s="1">
        <v>224</v>
      </c>
      <c r="M183" s="24">
        <f t="shared" si="4"/>
        <v>12.839341069434298</v>
      </c>
    </row>
    <row r="184" spans="2:13" x14ac:dyDescent="0.2">
      <c r="B184" s="20" t="s">
        <v>77</v>
      </c>
      <c r="C184" s="15"/>
      <c r="D184" s="13">
        <v>152282101</v>
      </c>
      <c r="E184" s="5" t="s">
        <v>160</v>
      </c>
      <c r="F184" s="13" t="s">
        <v>154</v>
      </c>
      <c r="G184" s="5" t="s">
        <v>96</v>
      </c>
      <c r="H184" s="13"/>
      <c r="I184" s="5">
        <v>15.105915539760785</v>
      </c>
      <c r="J184" s="3">
        <v>4.6936674040949998E-2</v>
      </c>
      <c r="K184" s="9">
        <v>1212</v>
      </c>
      <c r="L184" s="1">
        <v>173</v>
      </c>
      <c r="M184" s="24">
        <f t="shared" si="4"/>
        <v>8.1200446090843492</v>
      </c>
    </row>
    <row r="185" spans="2:13" x14ac:dyDescent="0.2">
      <c r="B185" s="20" t="s">
        <v>77</v>
      </c>
      <c r="C185" s="15"/>
      <c r="D185" s="13">
        <v>152282101</v>
      </c>
      <c r="E185" s="5" t="s">
        <v>160</v>
      </c>
      <c r="F185" s="13" t="s">
        <v>155</v>
      </c>
      <c r="G185" s="5" t="s">
        <v>96</v>
      </c>
      <c r="H185" s="13"/>
      <c r="I185" s="5">
        <v>30.821418419436853</v>
      </c>
      <c r="J185" s="3">
        <v>3.5841047647752998E-2</v>
      </c>
      <c r="K185" s="9">
        <v>1357</v>
      </c>
      <c r="L185" s="1">
        <v>410</v>
      </c>
      <c r="M185" s="24">
        <f t="shared" si="4"/>
        <v>14.694829535578728</v>
      </c>
    </row>
    <row r="186" spans="2:13" x14ac:dyDescent="0.2">
      <c r="B186" s="20" t="s">
        <v>77</v>
      </c>
      <c r="C186" s="15"/>
      <c r="D186" s="13">
        <v>152282101</v>
      </c>
      <c r="E186" s="5" t="s">
        <v>160</v>
      </c>
      <c r="F186" s="13" t="s">
        <v>156</v>
      </c>
      <c r="G186" s="5" t="s">
        <v>96</v>
      </c>
      <c r="H186" s="13"/>
      <c r="I186" s="5">
        <v>20.03413886350323</v>
      </c>
      <c r="J186" s="3">
        <v>3.1834443730993499E-2</v>
      </c>
      <c r="K186" s="9">
        <v>1433</v>
      </c>
      <c r="L186" s="1">
        <v>231</v>
      </c>
      <c r="M186" s="24">
        <f t="shared" si="4"/>
        <v>7.3537565018594986</v>
      </c>
    </row>
    <row r="187" spans="2:13" x14ac:dyDescent="0.2">
      <c r="B187" s="20" t="s">
        <v>77</v>
      </c>
      <c r="C187" s="15"/>
      <c r="D187" s="13">
        <v>152282101</v>
      </c>
      <c r="E187" s="5" t="s">
        <v>160</v>
      </c>
      <c r="F187" s="13" t="s">
        <v>157</v>
      </c>
      <c r="G187" s="5" t="s">
        <v>96</v>
      </c>
      <c r="H187" s="13"/>
      <c r="I187" s="5">
        <v>12.956624360652517</v>
      </c>
      <c r="J187" s="3">
        <v>2.0770918623991899E-2</v>
      </c>
      <c r="K187" s="9">
        <v>1656</v>
      </c>
      <c r="L187" s="1">
        <v>141</v>
      </c>
      <c r="M187" s="24">
        <f t="shared" si="4"/>
        <v>2.9286995259828577</v>
      </c>
    </row>
    <row r="188" spans="2:13" x14ac:dyDescent="0.2">
      <c r="B188" s="20" t="s">
        <v>77</v>
      </c>
      <c r="C188" s="15"/>
      <c r="D188" s="13">
        <v>152282101</v>
      </c>
      <c r="E188" s="5" t="s">
        <v>160</v>
      </c>
      <c r="F188" s="13" t="s">
        <v>158</v>
      </c>
      <c r="G188" s="5" t="s">
        <v>96</v>
      </c>
      <c r="H188" s="13"/>
      <c r="I188" s="5">
        <v>8.6709616186995646</v>
      </c>
      <c r="J188" s="3">
        <v>1.8042786763987601E-2</v>
      </c>
      <c r="K188" s="9">
        <v>1706</v>
      </c>
      <c r="L188" s="1">
        <v>81</v>
      </c>
      <c r="M188" s="24">
        <f t="shared" si="4"/>
        <v>1.4614657278829957</v>
      </c>
    </row>
    <row r="189" spans="2:13" x14ac:dyDescent="0.2">
      <c r="B189" s="20" t="s">
        <v>77</v>
      </c>
      <c r="C189" s="15"/>
      <c r="D189" s="13">
        <v>152282101</v>
      </c>
      <c r="E189" s="5" t="s">
        <v>160</v>
      </c>
      <c r="F189" s="13" t="s">
        <v>159</v>
      </c>
      <c r="G189" s="5" t="s">
        <v>96</v>
      </c>
      <c r="H189" s="13"/>
      <c r="I189" s="5">
        <v>11.697083177502735</v>
      </c>
      <c r="J189" s="3">
        <v>4.8402858443861102E-3</v>
      </c>
      <c r="K189" s="9">
        <v>2212</v>
      </c>
      <c r="L189" s="1">
        <v>136</v>
      </c>
      <c r="M189" s="24">
        <f t="shared" si="4"/>
        <v>0.65827887483651104</v>
      </c>
    </row>
    <row r="190" spans="2:13" x14ac:dyDescent="0.2">
      <c r="B190" s="20" t="s">
        <v>77</v>
      </c>
      <c r="C190" s="15"/>
      <c r="D190" s="13">
        <v>152481110</v>
      </c>
      <c r="E190" s="5" t="s">
        <v>168</v>
      </c>
      <c r="F190" s="13" t="s">
        <v>161</v>
      </c>
      <c r="G190" s="5" t="s">
        <v>96</v>
      </c>
      <c r="H190" s="13"/>
      <c r="I190" s="5">
        <v>8.0241704243351766</v>
      </c>
      <c r="J190" s="3">
        <v>6.6184734116711302E-2</v>
      </c>
      <c r="K190" s="9">
        <v>1011</v>
      </c>
      <c r="L190" s="1">
        <v>132</v>
      </c>
      <c r="M190" s="24">
        <f t="shared" si="4"/>
        <v>8.7363849034058916</v>
      </c>
    </row>
    <row r="191" spans="2:13" x14ac:dyDescent="0.2">
      <c r="B191" s="20" t="s">
        <v>77</v>
      </c>
      <c r="C191" s="15"/>
      <c r="D191" s="13">
        <v>152481110</v>
      </c>
      <c r="E191" s="5" t="s">
        <v>168</v>
      </c>
      <c r="F191" s="13" t="s">
        <v>162</v>
      </c>
      <c r="G191" s="5" t="s">
        <v>96</v>
      </c>
      <c r="H191" s="13"/>
      <c r="I191" s="5">
        <v>9.8174913792870733</v>
      </c>
      <c r="J191" s="3">
        <v>1.46480884305373E-2</v>
      </c>
      <c r="K191" s="9">
        <v>1796</v>
      </c>
      <c r="L191" s="1">
        <v>137</v>
      </c>
      <c r="M191" s="24">
        <f t="shared" si="4"/>
        <v>2.00678811498361</v>
      </c>
    </row>
    <row r="192" spans="2:13" x14ac:dyDescent="0.2">
      <c r="B192" s="20" t="s">
        <v>77</v>
      </c>
      <c r="C192" s="15"/>
      <c r="D192" s="13">
        <v>152481110</v>
      </c>
      <c r="E192" s="5" t="s">
        <v>168</v>
      </c>
      <c r="F192" s="13" t="s">
        <v>163</v>
      </c>
      <c r="G192" s="5" t="s">
        <v>96</v>
      </c>
      <c r="H192" s="13"/>
      <c r="I192" s="5">
        <v>3.4177472988151649E-3</v>
      </c>
      <c r="J192" s="3">
        <v>6.4174244736114302E-3</v>
      </c>
      <c r="K192" s="9">
        <v>2134</v>
      </c>
      <c r="L192" s="1">
        <v>26</v>
      </c>
      <c r="M192" s="24">
        <f t="shared" si="4"/>
        <v>0.1668530363138972</v>
      </c>
    </row>
    <row r="193" spans="2:13" x14ac:dyDescent="0.2">
      <c r="B193" s="20" t="s">
        <v>77</v>
      </c>
      <c r="C193" s="15"/>
      <c r="D193" s="13">
        <v>152481110</v>
      </c>
      <c r="E193" s="5" t="s">
        <v>168</v>
      </c>
      <c r="F193" s="13" t="s">
        <v>164</v>
      </c>
      <c r="G193" s="5" t="s">
        <v>96</v>
      </c>
      <c r="H193" s="13"/>
      <c r="I193" s="5">
        <v>0.3706538772679876</v>
      </c>
      <c r="J193" s="3">
        <v>4.0352507905369699E-3</v>
      </c>
      <c r="K193" s="9">
        <v>2254</v>
      </c>
      <c r="L193" s="1">
        <v>9</v>
      </c>
      <c r="M193" s="24">
        <f t="shared" si="4"/>
        <v>3.6317257114832732E-2</v>
      </c>
    </row>
    <row r="194" spans="2:13" x14ac:dyDescent="0.2">
      <c r="B194" s="20" t="s">
        <v>77</v>
      </c>
      <c r="C194" s="15"/>
      <c r="D194" s="13">
        <v>152481110</v>
      </c>
      <c r="E194" s="5" t="s">
        <v>168</v>
      </c>
      <c r="F194" s="13" t="s">
        <v>165</v>
      </c>
      <c r="G194" s="5" t="s">
        <v>96</v>
      </c>
      <c r="H194" s="13"/>
      <c r="I194" s="5">
        <v>4.0968853820241016</v>
      </c>
      <c r="J194" s="3">
        <v>2.3674665496864101E-4</v>
      </c>
      <c r="K194" s="9">
        <v>2817</v>
      </c>
      <c r="L194" s="1">
        <v>55</v>
      </c>
      <c r="M194" s="24">
        <f t="shared" si="4"/>
        <v>1.3021066023275256E-2</v>
      </c>
    </row>
    <row r="195" spans="2:13" x14ac:dyDescent="0.2">
      <c r="B195" s="20" t="s">
        <v>77</v>
      </c>
      <c r="C195" s="15"/>
      <c r="D195" s="13">
        <v>152481110</v>
      </c>
      <c r="E195" s="5" t="s">
        <v>168</v>
      </c>
      <c r="F195" s="13" t="s">
        <v>166</v>
      </c>
      <c r="G195" s="5" t="s">
        <v>96</v>
      </c>
      <c r="H195" s="13"/>
      <c r="I195" s="5">
        <v>0.89366631548075814</v>
      </c>
      <c r="J195" s="3">
        <v>3.1747054196208203E-5</v>
      </c>
      <c r="K195" s="9">
        <v>2928</v>
      </c>
      <c r="L195" s="1">
        <v>16</v>
      </c>
      <c r="M195" s="24">
        <f t="shared" si="4"/>
        <v>5.0795286713933125E-4</v>
      </c>
    </row>
    <row r="196" spans="2:13" s="32" customFormat="1" x14ac:dyDescent="0.2">
      <c r="B196" s="26" t="s">
        <v>77</v>
      </c>
      <c r="C196" s="27"/>
      <c r="D196" s="28">
        <v>152481110</v>
      </c>
      <c r="E196" s="29" t="s">
        <v>168</v>
      </c>
      <c r="F196" s="28" t="s">
        <v>167</v>
      </c>
      <c r="G196" s="29" t="s">
        <v>96</v>
      </c>
      <c r="H196" s="28"/>
      <c r="I196" s="29">
        <v>0</v>
      </c>
      <c r="J196" s="30">
        <v>1.57653255947923E-5</v>
      </c>
      <c r="K196" s="31">
        <v>2999</v>
      </c>
      <c r="L196" s="32">
        <v>30</v>
      </c>
      <c r="M196" s="33">
        <f t="shared" si="4"/>
        <v>4.7295976784376899E-4</v>
      </c>
    </row>
    <row r="197" spans="2:13" x14ac:dyDescent="0.2">
      <c r="B197" s="20" t="s">
        <v>77</v>
      </c>
      <c r="C197" s="15"/>
      <c r="D197" s="13">
        <v>254421101</v>
      </c>
      <c r="E197" s="5" t="s">
        <v>173</v>
      </c>
      <c r="F197" s="13" t="s">
        <v>169</v>
      </c>
      <c r="G197" s="5" t="s">
        <v>96</v>
      </c>
      <c r="H197" s="13"/>
      <c r="I197" s="5">
        <v>20.493576333350529</v>
      </c>
      <c r="J197" s="3">
        <v>0.26702384086054198</v>
      </c>
      <c r="K197" s="9">
        <v>183</v>
      </c>
      <c r="L197" s="1">
        <v>153</v>
      </c>
      <c r="M197" s="24">
        <f t="shared" si="4"/>
        <v>40.854647651662923</v>
      </c>
    </row>
    <row r="198" spans="2:13" x14ac:dyDescent="0.2">
      <c r="B198" s="20" t="s">
        <v>77</v>
      </c>
      <c r="C198" s="15"/>
      <c r="D198" s="13">
        <v>254421101</v>
      </c>
      <c r="E198" s="5" t="s">
        <v>173</v>
      </c>
      <c r="F198" s="13" t="s">
        <v>170</v>
      </c>
      <c r="G198" s="5" t="s">
        <v>96</v>
      </c>
      <c r="H198" s="13"/>
      <c r="I198" s="5">
        <v>44.088589532269609</v>
      </c>
      <c r="J198" s="3">
        <v>0.174369116723151</v>
      </c>
      <c r="K198" s="9">
        <v>421</v>
      </c>
      <c r="L198" s="1">
        <v>435</v>
      </c>
      <c r="M198" s="24">
        <f t="shared" si="4"/>
        <v>75.850565774570683</v>
      </c>
    </row>
    <row r="199" spans="2:13" x14ac:dyDescent="0.2">
      <c r="B199" s="20" t="s">
        <v>77</v>
      </c>
      <c r="C199" s="15"/>
      <c r="D199" s="13">
        <v>254421101</v>
      </c>
      <c r="E199" s="5" t="s">
        <v>173</v>
      </c>
      <c r="F199" s="13" t="s">
        <v>171</v>
      </c>
      <c r="G199" s="5" t="s">
        <v>96</v>
      </c>
      <c r="H199" s="13"/>
      <c r="I199" s="5">
        <v>25.010154842208763</v>
      </c>
      <c r="J199" s="3">
        <v>0.14656557615825999</v>
      </c>
      <c r="K199" s="9">
        <v>541</v>
      </c>
      <c r="L199" s="1">
        <v>276</v>
      </c>
      <c r="M199" s="24">
        <f t="shared" si="4"/>
        <v>40.452099019679757</v>
      </c>
    </row>
    <row r="200" spans="2:13" x14ac:dyDescent="0.2">
      <c r="B200" s="20" t="s">
        <v>77</v>
      </c>
      <c r="C200" s="15"/>
      <c r="D200" s="13">
        <v>254421101</v>
      </c>
      <c r="E200" s="5" t="s">
        <v>173</v>
      </c>
      <c r="F200" s="13" t="s">
        <v>172</v>
      </c>
      <c r="G200" s="5" t="s">
        <v>96</v>
      </c>
      <c r="H200" s="13"/>
      <c r="I200" s="5">
        <v>2.3149015280017342</v>
      </c>
      <c r="J200" s="3">
        <v>8.6582663262820603E-2</v>
      </c>
      <c r="K200" s="9">
        <v>847</v>
      </c>
      <c r="L200" s="1">
        <v>47</v>
      </c>
      <c r="M200" s="24">
        <f t="shared" si="4"/>
        <v>4.0693851733525683</v>
      </c>
    </row>
    <row r="201" spans="2:13" x14ac:dyDescent="0.2">
      <c r="B201" s="20" t="s">
        <v>77</v>
      </c>
      <c r="C201" s="15"/>
      <c r="D201" s="13">
        <v>102911109</v>
      </c>
      <c r="E201" s="5" t="s">
        <v>183</v>
      </c>
      <c r="F201" s="13" t="s">
        <v>174</v>
      </c>
      <c r="G201" s="5" t="s">
        <v>96</v>
      </c>
      <c r="H201" s="13"/>
      <c r="I201" s="5">
        <v>1.3417394071275264</v>
      </c>
      <c r="J201" s="3">
        <v>0.52987304798146795</v>
      </c>
      <c r="K201" s="9">
        <v>29</v>
      </c>
      <c r="L201" s="1">
        <v>15</v>
      </c>
      <c r="M201" s="24">
        <f t="shared" si="4"/>
        <v>7.9480957197220192</v>
      </c>
    </row>
    <row r="202" spans="2:13" x14ac:dyDescent="0.2">
      <c r="B202" s="20" t="s">
        <v>77</v>
      </c>
      <c r="C202" s="15"/>
      <c r="D202" s="13">
        <v>102911109</v>
      </c>
      <c r="E202" s="5" t="s">
        <v>183</v>
      </c>
      <c r="F202" s="13" t="s">
        <v>175</v>
      </c>
      <c r="G202" s="5" t="s">
        <v>96</v>
      </c>
      <c r="H202" s="13"/>
      <c r="I202" s="5">
        <v>2.6641116426263767</v>
      </c>
      <c r="J202" s="3">
        <v>0.24844858215568</v>
      </c>
      <c r="K202" s="9">
        <v>218</v>
      </c>
      <c r="L202" s="1">
        <v>49</v>
      </c>
      <c r="M202" s="24">
        <f t="shared" si="4"/>
        <v>12.17398052562832</v>
      </c>
    </row>
    <row r="203" spans="2:13" x14ac:dyDescent="0.2">
      <c r="B203" s="20" t="s">
        <v>77</v>
      </c>
      <c r="C203" s="15"/>
      <c r="D203" s="13">
        <v>102911109</v>
      </c>
      <c r="E203" s="5" t="s">
        <v>183</v>
      </c>
      <c r="F203" s="13" t="s">
        <v>176</v>
      </c>
      <c r="G203" s="5" t="s">
        <v>96</v>
      </c>
      <c r="H203" s="13"/>
      <c r="I203" s="5">
        <v>22.06640804294506</v>
      </c>
      <c r="J203" s="3">
        <v>0.20827869742152999</v>
      </c>
      <c r="K203" s="9">
        <v>311</v>
      </c>
      <c r="L203" s="1">
        <v>345</v>
      </c>
      <c r="M203" s="24">
        <f t="shared" si="4"/>
        <v>71.856150610427846</v>
      </c>
    </row>
    <row r="204" spans="2:13" x14ac:dyDescent="0.2">
      <c r="B204" s="20" t="s">
        <v>77</v>
      </c>
      <c r="C204" s="15"/>
      <c r="D204" s="13">
        <v>102911109</v>
      </c>
      <c r="E204" s="5" t="s">
        <v>183</v>
      </c>
      <c r="F204" s="13" t="s">
        <v>177</v>
      </c>
      <c r="G204" s="5" t="s">
        <v>96</v>
      </c>
      <c r="H204" s="13"/>
      <c r="I204" s="5">
        <v>4.5158139120698753</v>
      </c>
      <c r="J204" s="3">
        <v>0.191147135394615</v>
      </c>
      <c r="K204" s="9">
        <v>368</v>
      </c>
      <c r="L204" s="1">
        <v>71</v>
      </c>
      <c r="M204" s="24">
        <f t="shared" si="4"/>
        <v>13.571446613017665</v>
      </c>
    </row>
    <row r="205" spans="2:13" x14ac:dyDescent="0.2">
      <c r="B205" s="20" t="s">
        <v>77</v>
      </c>
      <c r="C205" s="15"/>
      <c r="D205" s="13">
        <v>102911109</v>
      </c>
      <c r="E205" s="5" t="s">
        <v>183</v>
      </c>
      <c r="F205" s="13" t="s">
        <v>178</v>
      </c>
      <c r="G205" s="5" t="s">
        <v>96</v>
      </c>
      <c r="H205" s="13"/>
      <c r="I205" s="5">
        <v>19.565060807989934</v>
      </c>
      <c r="J205" s="3">
        <v>0.18514438167199099</v>
      </c>
      <c r="K205" s="9">
        <v>387</v>
      </c>
      <c r="L205" s="1">
        <v>213</v>
      </c>
      <c r="M205" s="24">
        <f t="shared" si="4"/>
        <v>39.435753296134081</v>
      </c>
    </row>
    <row r="206" spans="2:13" x14ac:dyDescent="0.2">
      <c r="B206" s="20" t="s">
        <v>77</v>
      </c>
      <c r="C206" s="15"/>
      <c r="D206" s="13">
        <v>102911109</v>
      </c>
      <c r="E206" s="5" t="s">
        <v>183</v>
      </c>
      <c r="F206" s="13" t="s">
        <v>179</v>
      </c>
      <c r="G206" s="5" t="s">
        <v>96</v>
      </c>
      <c r="H206" s="13"/>
      <c r="I206" s="5">
        <v>4.164261601735606</v>
      </c>
      <c r="J206" s="3">
        <v>0.12870049973665401</v>
      </c>
      <c r="K206" s="9">
        <v>609</v>
      </c>
      <c r="L206" s="1">
        <v>230</v>
      </c>
      <c r="M206" s="24">
        <f t="shared" si="4"/>
        <v>29.601114939430424</v>
      </c>
    </row>
    <row r="207" spans="2:13" x14ac:dyDescent="0.2">
      <c r="B207" s="20" t="s">
        <v>77</v>
      </c>
      <c r="C207" s="15"/>
      <c r="D207" s="13">
        <v>102911109</v>
      </c>
      <c r="E207" s="5" t="s">
        <v>183</v>
      </c>
      <c r="F207" s="13" t="s">
        <v>180</v>
      </c>
      <c r="G207" s="5" t="s">
        <v>96</v>
      </c>
      <c r="H207" s="13"/>
      <c r="I207" s="5">
        <v>1.0459803686501492</v>
      </c>
      <c r="J207" s="3">
        <v>3.2998536825727898E-2</v>
      </c>
      <c r="K207" s="9">
        <v>1407</v>
      </c>
      <c r="L207" s="1">
        <v>62</v>
      </c>
      <c r="M207" s="24">
        <f t="shared" si="4"/>
        <v>2.0459092831951295</v>
      </c>
    </row>
    <row r="208" spans="2:13" x14ac:dyDescent="0.2">
      <c r="B208" s="20" t="s">
        <v>77</v>
      </c>
      <c r="C208" s="15"/>
      <c r="D208" s="13">
        <v>102911109</v>
      </c>
      <c r="E208" s="5" t="s">
        <v>183</v>
      </c>
      <c r="F208" s="13" t="s">
        <v>181</v>
      </c>
      <c r="G208" s="5" t="s">
        <v>96</v>
      </c>
      <c r="H208" s="13"/>
      <c r="I208" s="5">
        <v>8.5913842512526414E-2</v>
      </c>
      <c r="J208" s="3">
        <v>2.6544127490008E-2</v>
      </c>
      <c r="K208" s="9">
        <v>1522</v>
      </c>
      <c r="L208" s="1">
        <v>35</v>
      </c>
      <c r="M208" s="24">
        <f t="shared" si="4"/>
        <v>0.92904446215028003</v>
      </c>
    </row>
    <row r="209" spans="2:13" x14ac:dyDescent="0.2">
      <c r="B209" s="20" t="s">
        <v>77</v>
      </c>
      <c r="C209" s="15"/>
      <c r="D209" s="13">
        <v>102911109</v>
      </c>
      <c r="E209" s="5" t="s">
        <v>183</v>
      </c>
      <c r="F209" s="13" t="s">
        <v>182</v>
      </c>
      <c r="G209" s="5" t="s">
        <v>96</v>
      </c>
      <c r="H209" s="13"/>
      <c r="I209" s="5">
        <v>0.90716056686247981</v>
      </c>
      <c r="J209" s="3">
        <v>2.4082284287255298E-2</v>
      </c>
      <c r="K209" s="9">
        <v>1577</v>
      </c>
      <c r="L209" s="1">
        <v>37</v>
      </c>
      <c r="M209" s="24">
        <f t="shared" si="4"/>
        <v>0.89104451862844603</v>
      </c>
    </row>
    <row r="210" spans="2:13" x14ac:dyDescent="0.2">
      <c r="B210" s="20" t="s">
        <v>77</v>
      </c>
      <c r="C210" s="15"/>
      <c r="D210" s="13">
        <v>43211102</v>
      </c>
      <c r="E210" s="5" t="s">
        <v>188</v>
      </c>
      <c r="F210" s="13" t="s">
        <v>184</v>
      </c>
      <c r="G210" s="5" t="s">
        <v>96</v>
      </c>
      <c r="H210" s="13"/>
      <c r="I210" s="5">
        <v>1.2468357956681542</v>
      </c>
      <c r="J210" s="3">
        <v>0.213487719318186</v>
      </c>
      <c r="K210" s="9">
        <v>299</v>
      </c>
      <c r="L210" s="1">
        <v>11</v>
      </c>
      <c r="M210" s="24">
        <f t="shared" si="4"/>
        <v>2.3483649125000459</v>
      </c>
    </row>
    <row r="211" spans="2:13" x14ac:dyDescent="0.2">
      <c r="B211" s="20" t="s">
        <v>77</v>
      </c>
      <c r="C211" s="15"/>
      <c r="D211" s="13">
        <v>43211102</v>
      </c>
      <c r="E211" s="5" t="s">
        <v>188</v>
      </c>
      <c r="F211" s="13" t="s">
        <v>185</v>
      </c>
      <c r="G211" s="5" t="s">
        <v>96</v>
      </c>
      <c r="H211" s="13"/>
      <c r="I211" s="5">
        <v>0.24826303362413921</v>
      </c>
      <c r="J211" s="3">
        <v>0.190149553374105</v>
      </c>
      <c r="K211" s="9">
        <v>369</v>
      </c>
      <c r="L211" s="1">
        <v>31</v>
      </c>
      <c r="M211" s="24">
        <f t="shared" si="4"/>
        <v>5.8946361545972552</v>
      </c>
    </row>
    <row r="212" spans="2:13" x14ac:dyDescent="0.2">
      <c r="B212" s="20" t="s">
        <v>77</v>
      </c>
      <c r="C212" s="15"/>
      <c r="D212" s="13">
        <v>43211102</v>
      </c>
      <c r="E212" s="5" t="s">
        <v>188</v>
      </c>
      <c r="F212" s="13" t="s">
        <v>186</v>
      </c>
      <c r="G212" s="5" t="s">
        <v>96</v>
      </c>
      <c r="H212" s="13"/>
      <c r="I212" s="5">
        <v>3.4280309767467929</v>
      </c>
      <c r="J212" s="3">
        <v>7.7778140795491502E-2</v>
      </c>
      <c r="K212" s="9">
        <v>918</v>
      </c>
      <c r="L212" s="1">
        <v>135</v>
      </c>
      <c r="M212" s="24">
        <f t="shared" si="4"/>
        <v>10.500049007391352</v>
      </c>
    </row>
    <row r="213" spans="2:13" x14ac:dyDescent="0.2">
      <c r="B213" s="20" t="s">
        <v>77</v>
      </c>
      <c r="C213" s="15"/>
      <c r="D213" s="13">
        <v>43211102</v>
      </c>
      <c r="E213" s="5" t="s">
        <v>188</v>
      </c>
      <c r="F213" s="13" t="s">
        <v>187</v>
      </c>
      <c r="G213" s="5" t="s">
        <v>96</v>
      </c>
      <c r="H213" s="13"/>
      <c r="I213" s="5">
        <v>8.5463459996201363E-2</v>
      </c>
      <c r="J213" s="3">
        <v>7.27207572613528E-4</v>
      </c>
      <c r="K213" s="9">
        <v>2680</v>
      </c>
      <c r="L213" s="1">
        <v>103</v>
      </c>
      <c r="M213" s="24">
        <f t="shared" si="4"/>
        <v>7.4902379979193384E-2</v>
      </c>
    </row>
    <row r="214" spans="2:13" x14ac:dyDescent="0.2">
      <c r="B214" s="20" t="s">
        <v>77</v>
      </c>
      <c r="C214" s="15"/>
      <c r="D214" s="13">
        <v>153082106</v>
      </c>
      <c r="E214" s="5" t="s">
        <v>200</v>
      </c>
      <c r="F214" s="13" t="s">
        <v>189</v>
      </c>
      <c r="G214" s="5" t="s">
        <v>96</v>
      </c>
      <c r="H214" s="13"/>
      <c r="I214" s="5">
        <v>21.037136678306219</v>
      </c>
      <c r="J214" s="3">
        <v>7.9474159207818806E-2</v>
      </c>
      <c r="K214" s="9">
        <v>904</v>
      </c>
      <c r="L214" s="1">
        <v>204</v>
      </c>
      <c r="M214" s="24">
        <f t="shared" si="4"/>
        <v>16.212728478395036</v>
      </c>
    </row>
    <row r="215" spans="2:13" x14ac:dyDescent="0.2">
      <c r="B215" s="20" t="s">
        <v>77</v>
      </c>
      <c r="C215" s="15"/>
      <c r="D215" s="13">
        <v>153082106</v>
      </c>
      <c r="E215" s="5" t="s">
        <v>200</v>
      </c>
      <c r="F215" s="13" t="s">
        <v>190</v>
      </c>
      <c r="G215" s="5" t="s">
        <v>96</v>
      </c>
      <c r="H215" s="13"/>
      <c r="I215" s="5">
        <v>6.5539895927732132</v>
      </c>
      <c r="J215" s="3">
        <v>5.0872940408509398E-2</v>
      </c>
      <c r="K215" s="9">
        <v>1168</v>
      </c>
      <c r="L215" s="1">
        <v>31</v>
      </c>
      <c r="M215" s="24">
        <f t="shared" si="4"/>
        <v>1.5770611526637914</v>
      </c>
    </row>
    <row r="216" spans="2:13" x14ac:dyDescent="0.2">
      <c r="B216" s="20" t="s">
        <v>77</v>
      </c>
      <c r="C216" s="15"/>
      <c r="D216" s="13">
        <v>153082106</v>
      </c>
      <c r="E216" s="5" t="s">
        <v>200</v>
      </c>
      <c r="F216" s="13" t="s">
        <v>191</v>
      </c>
      <c r="G216" s="5" t="s">
        <v>96</v>
      </c>
      <c r="H216" s="13"/>
      <c r="I216" s="5">
        <v>18.517487088953761</v>
      </c>
      <c r="J216" s="3">
        <v>4.4303956675342301E-2</v>
      </c>
      <c r="K216" s="9">
        <v>1238</v>
      </c>
      <c r="L216" s="1">
        <v>219</v>
      </c>
      <c r="M216" s="24">
        <f t="shared" si="4"/>
        <v>9.7025665118999633</v>
      </c>
    </row>
    <row r="217" spans="2:13" x14ac:dyDescent="0.2">
      <c r="B217" s="20" t="s">
        <v>77</v>
      </c>
      <c r="C217" s="15"/>
      <c r="D217" s="13">
        <v>153082106</v>
      </c>
      <c r="E217" s="5" t="s">
        <v>200</v>
      </c>
      <c r="F217" s="13" t="s">
        <v>192</v>
      </c>
      <c r="G217" s="5" t="s">
        <v>96</v>
      </c>
      <c r="H217" s="13"/>
      <c r="I217" s="5">
        <v>67.365649554006211</v>
      </c>
      <c r="J217" s="3">
        <v>3.5528767571262998E-2</v>
      </c>
      <c r="K217" s="9">
        <v>1363</v>
      </c>
      <c r="L217" s="1">
        <v>745</v>
      </c>
      <c r="M217" s="24">
        <f t="shared" si="4"/>
        <v>26.468931840590933</v>
      </c>
    </row>
    <row r="218" spans="2:13" x14ac:dyDescent="0.2">
      <c r="B218" s="20" t="s">
        <v>77</v>
      </c>
      <c r="C218" s="15"/>
      <c r="D218" s="13">
        <v>153082106</v>
      </c>
      <c r="E218" s="5" t="s">
        <v>200</v>
      </c>
      <c r="F218" s="13" t="s">
        <v>193</v>
      </c>
      <c r="G218" s="5" t="s">
        <v>96</v>
      </c>
      <c r="H218" s="13"/>
      <c r="I218" s="5">
        <v>10.510038477384338</v>
      </c>
      <c r="J218" s="3">
        <v>3.2512027011156797E-2</v>
      </c>
      <c r="K218" s="9">
        <v>1415</v>
      </c>
      <c r="L218" s="1">
        <v>123</v>
      </c>
      <c r="M218" s="24">
        <f t="shared" si="4"/>
        <v>3.998979322372286</v>
      </c>
    </row>
    <row r="219" spans="2:13" x14ac:dyDescent="0.2">
      <c r="B219" s="20" t="s">
        <v>77</v>
      </c>
      <c r="C219" s="15"/>
      <c r="D219" s="13">
        <v>153082106</v>
      </c>
      <c r="E219" s="5" t="s">
        <v>200</v>
      </c>
      <c r="F219" s="13" t="s">
        <v>194</v>
      </c>
      <c r="G219" s="5" t="s">
        <v>96</v>
      </c>
      <c r="H219" s="13"/>
      <c r="I219" s="5">
        <v>21.342392135145122</v>
      </c>
      <c r="J219" s="3">
        <v>2.9928420912934801E-2</v>
      </c>
      <c r="K219" s="9">
        <v>1462</v>
      </c>
      <c r="L219" s="1">
        <v>238</v>
      </c>
      <c r="M219" s="24">
        <f t="shared" si="4"/>
        <v>7.1229641772784831</v>
      </c>
    </row>
    <row r="220" spans="2:13" x14ac:dyDescent="0.2">
      <c r="B220" s="20" t="s">
        <v>77</v>
      </c>
      <c r="C220" s="15"/>
      <c r="D220" s="13">
        <v>153082106</v>
      </c>
      <c r="E220" s="5" t="s">
        <v>200</v>
      </c>
      <c r="F220" s="13" t="s">
        <v>195</v>
      </c>
      <c r="G220" s="5" t="s">
        <v>96</v>
      </c>
      <c r="H220" s="13"/>
      <c r="I220" s="5">
        <v>24.714703505656679</v>
      </c>
      <c r="J220" s="3">
        <v>2.1240698296713802E-2</v>
      </c>
      <c r="K220" s="9">
        <v>1646</v>
      </c>
      <c r="L220" s="1">
        <v>226</v>
      </c>
      <c r="M220" s="24">
        <f t="shared" si="4"/>
        <v>4.8003978150573188</v>
      </c>
    </row>
    <row r="221" spans="2:13" x14ac:dyDescent="0.2">
      <c r="B221" s="20" t="s">
        <v>77</v>
      </c>
      <c r="C221" s="15"/>
      <c r="D221" s="13">
        <v>153082106</v>
      </c>
      <c r="E221" s="5" t="s">
        <v>200</v>
      </c>
      <c r="F221" s="13" t="s">
        <v>196</v>
      </c>
      <c r="G221" s="5" t="s">
        <v>96</v>
      </c>
      <c r="H221" s="13"/>
      <c r="I221" s="5">
        <v>43.277623259411129</v>
      </c>
      <c r="J221" s="3">
        <v>2.02623570558421E-2</v>
      </c>
      <c r="K221" s="9">
        <v>1666</v>
      </c>
      <c r="L221" s="1">
        <v>420</v>
      </c>
      <c r="M221" s="24">
        <f t="shared" si="4"/>
        <v>8.5101899634536817</v>
      </c>
    </row>
    <row r="222" spans="2:13" x14ac:dyDescent="0.2">
      <c r="B222" s="20" t="s">
        <v>77</v>
      </c>
      <c r="C222" s="15"/>
      <c r="D222" s="13">
        <v>153082106</v>
      </c>
      <c r="E222" s="5" t="s">
        <v>200</v>
      </c>
      <c r="F222" s="13" t="s">
        <v>197</v>
      </c>
      <c r="G222" s="5" t="s">
        <v>96</v>
      </c>
      <c r="H222" s="13"/>
      <c r="I222" s="5">
        <v>49.498871370804096</v>
      </c>
      <c r="J222" s="3">
        <v>6.4469162005552604E-3</v>
      </c>
      <c r="K222" s="9">
        <v>2131</v>
      </c>
      <c r="L222" s="1">
        <v>462</v>
      </c>
      <c r="M222" s="24">
        <f t="shared" si="4"/>
        <v>2.9784752846565303</v>
      </c>
    </row>
    <row r="223" spans="2:13" x14ac:dyDescent="0.2">
      <c r="B223" s="20" t="s">
        <v>77</v>
      </c>
      <c r="C223" s="15"/>
      <c r="D223" s="13">
        <v>153082106</v>
      </c>
      <c r="E223" s="5" t="s">
        <v>200</v>
      </c>
      <c r="F223" s="13" t="s">
        <v>198</v>
      </c>
      <c r="G223" s="5" t="s">
        <v>96</v>
      </c>
      <c r="H223" s="13"/>
      <c r="I223" s="5">
        <v>3.6785661632999003</v>
      </c>
      <c r="J223" s="3">
        <v>2.3536403663337699E-3</v>
      </c>
      <c r="K223" s="9">
        <v>2430</v>
      </c>
      <c r="L223" s="1">
        <v>45</v>
      </c>
      <c r="M223" s="24">
        <f t="shared" si="4"/>
        <v>0.10591381648501964</v>
      </c>
    </row>
    <row r="224" spans="2:13" x14ac:dyDescent="0.2">
      <c r="B224" s="20" t="s">
        <v>77</v>
      </c>
      <c r="C224" s="15"/>
      <c r="D224" s="13">
        <v>153082106</v>
      </c>
      <c r="E224" s="5" t="s">
        <v>200</v>
      </c>
      <c r="F224" s="13" t="s">
        <v>199</v>
      </c>
      <c r="G224" s="5" t="s">
        <v>96</v>
      </c>
      <c r="H224" s="13"/>
      <c r="I224" s="5">
        <v>9.2595561037868865</v>
      </c>
      <c r="J224" s="3">
        <v>1.63587996839858E-5</v>
      </c>
      <c r="K224" s="9">
        <v>2992</v>
      </c>
      <c r="L224" s="1">
        <v>125</v>
      </c>
      <c r="M224" s="24">
        <f t="shared" si="4"/>
        <v>2.0448499604982249E-3</v>
      </c>
    </row>
    <row r="225" spans="2:13" x14ac:dyDescent="0.2">
      <c r="B225" s="20" t="s">
        <v>77</v>
      </c>
      <c r="C225" s="15">
        <v>35052731</v>
      </c>
      <c r="D225" s="13">
        <v>82841101</v>
      </c>
      <c r="E225" s="5" t="s">
        <v>202</v>
      </c>
      <c r="F225" s="13" t="s">
        <v>203</v>
      </c>
      <c r="G225" s="5" t="s">
        <v>201</v>
      </c>
      <c r="H225" s="13">
        <v>1.47</v>
      </c>
      <c r="I225" s="5">
        <v>14.421118969241455</v>
      </c>
      <c r="J225" s="3">
        <v>2.1701787445815302E-3</v>
      </c>
      <c r="K225" s="9">
        <v>2456</v>
      </c>
      <c r="L225" s="1">
        <v>181</v>
      </c>
      <c r="M225" s="24">
        <f t="shared" ref="M225:M231" si="5">J225*L225*(H225/I225)</f>
        <v>4.0039851262747034E-2</v>
      </c>
    </row>
    <row r="226" spans="2:13" x14ac:dyDescent="0.2">
      <c r="B226" s="20" t="s">
        <v>77</v>
      </c>
      <c r="C226" s="15">
        <v>35052737</v>
      </c>
      <c r="D226" s="13">
        <v>163661701</v>
      </c>
      <c r="E226" s="5" t="s">
        <v>22</v>
      </c>
      <c r="F226" s="13" t="s">
        <v>23</v>
      </c>
      <c r="G226" s="5" t="s">
        <v>201</v>
      </c>
      <c r="H226" s="13">
        <v>1.587</v>
      </c>
      <c r="I226" s="5">
        <v>11.858056951620696</v>
      </c>
      <c r="J226" s="3">
        <v>3.81675019092722E-3</v>
      </c>
      <c r="K226" s="9">
        <v>2267</v>
      </c>
      <c r="L226" s="1">
        <v>132</v>
      </c>
      <c r="M226" s="24">
        <f t="shared" si="5"/>
        <v>6.7426569146888757E-2</v>
      </c>
    </row>
    <row r="227" spans="2:13" x14ac:dyDescent="0.2">
      <c r="B227" s="20" t="s">
        <v>77</v>
      </c>
      <c r="C227" s="15">
        <v>35094513</v>
      </c>
      <c r="D227" s="13">
        <v>162821702</v>
      </c>
      <c r="E227" s="5" t="s">
        <v>204</v>
      </c>
      <c r="F227" s="13" t="s">
        <v>205</v>
      </c>
      <c r="G227" s="5" t="s">
        <v>201</v>
      </c>
      <c r="H227" s="13">
        <v>1.92</v>
      </c>
      <c r="I227" s="5">
        <v>8.3796776309891232</v>
      </c>
      <c r="J227" s="3">
        <v>5.89849702634652E-4</v>
      </c>
      <c r="K227" s="9">
        <v>2712</v>
      </c>
      <c r="L227" s="1">
        <v>118</v>
      </c>
      <c r="M227" s="24">
        <f t="shared" si="5"/>
        <v>1.5947671797624095E-2</v>
      </c>
    </row>
    <row r="228" spans="2:13" x14ac:dyDescent="0.2">
      <c r="B228" s="20" t="s">
        <v>77</v>
      </c>
      <c r="C228" s="15"/>
      <c r="D228" s="13">
        <v>153082106</v>
      </c>
      <c r="E228" s="5" t="s">
        <v>200</v>
      </c>
      <c r="F228" s="13" t="s">
        <v>197</v>
      </c>
      <c r="G228" s="5" t="s">
        <v>206</v>
      </c>
      <c r="H228" s="13">
        <v>0.7</v>
      </c>
      <c r="I228" s="5">
        <v>49.498871370804096</v>
      </c>
      <c r="J228" s="3">
        <v>6.4469162005552604E-3</v>
      </c>
      <c r="K228" s="9">
        <v>2131</v>
      </c>
      <c r="L228" s="1">
        <v>462</v>
      </c>
      <c r="M228" s="24">
        <f t="shared" si="5"/>
        <v>4.2120812889671788E-2</v>
      </c>
    </row>
    <row r="229" spans="2:13" x14ac:dyDescent="0.2">
      <c r="B229" s="20" t="s">
        <v>77</v>
      </c>
      <c r="C229" s="15"/>
      <c r="D229" s="13">
        <v>254061102</v>
      </c>
      <c r="E229" s="5" t="s">
        <v>207</v>
      </c>
      <c r="F229" s="13" t="s">
        <v>208</v>
      </c>
      <c r="G229" s="5" t="s">
        <v>206</v>
      </c>
      <c r="H229" s="13">
        <v>2.6</v>
      </c>
      <c r="I229" s="5">
        <v>2.6028618167108015</v>
      </c>
      <c r="J229" s="3">
        <v>4.9090289303488702E-4</v>
      </c>
      <c r="K229" s="9">
        <v>2738</v>
      </c>
      <c r="L229" s="1">
        <v>5</v>
      </c>
      <c r="M229" s="24">
        <f t="shared" si="5"/>
        <v>2.4518157546749983E-3</v>
      </c>
    </row>
    <row r="230" spans="2:13" x14ac:dyDescent="0.2">
      <c r="B230" s="20" t="s">
        <v>77</v>
      </c>
      <c r="C230" s="15"/>
      <c r="D230" s="13">
        <v>254421101</v>
      </c>
      <c r="E230" s="5" t="s">
        <v>173</v>
      </c>
      <c r="F230" s="13" t="s">
        <v>170</v>
      </c>
      <c r="G230" s="5" t="s">
        <v>206</v>
      </c>
      <c r="H230" s="13">
        <v>1.4</v>
      </c>
      <c r="I230" s="5">
        <v>44.088589532269609</v>
      </c>
      <c r="J230" s="3">
        <v>0.174369116723151</v>
      </c>
      <c r="K230" s="9">
        <v>421</v>
      </c>
      <c r="L230" s="1">
        <v>435</v>
      </c>
      <c r="M230" s="24">
        <f t="shared" si="5"/>
        <v>2.4085776662615865</v>
      </c>
    </row>
    <row r="231" spans="2:13" x14ac:dyDescent="0.2">
      <c r="B231" s="20" t="s">
        <v>77</v>
      </c>
      <c r="C231" s="15"/>
      <c r="D231" s="13">
        <v>254452101</v>
      </c>
      <c r="E231" s="5" t="s">
        <v>42</v>
      </c>
      <c r="F231" s="13" t="s">
        <v>209</v>
      </c>
      <c r="G231" s="5" t="s">
        <v>206</v>
      </c>
      <c r="H231" s="13">
        <v>0.99</v>
      </c>
      <c r="I231" s="5">
        <v>17.463498213538905</v>
      </c>
      <c r="J231" s="3">
        <v>0.172855942744846</v>
      </c>
      <c r="K231" s="9">
        <v>428</v>
      </c>
      <c r="L231" s="1">
        <v>146</v>
      </c>
      <c r="M231" s="24">
        <f t="shared" si="5"/>
        <v>1.4306754384966387</v>
      </c>
    </row>
    <row r="232" spans="2:13" x14ac:dyDescent="0.2">
      <c r="B232" s="20" t="s">
        <v>46</v>
      </c>
      <c r="C232" s="15"/>
      <c r="D232" s="13" t="s">
        <v>294</v>
      </c>
      <c r="E232" s="5" t="s">
        <v>200</v>
      </c>
      <c r="F232" s="13" t="s">
        <v>196</v>
      </c>
      <c r="G232" s="5" t="s">
        <v>293</v>
      </c>
      <c r="H232" s="13">
        <v>0.14204539979753789</v>
      </c>
      <c r="I232" s="5">
        <v>43.277623259411129</v>
      </c>
      <c r="J232" s="3">
        <v>2.02623570558421E-2</v>
      </c>
      <c r="K232" s="9">
        <v>1666</v>
      </c>
      <c r="L232" s="1">
        <v>420</v>
      </c>
      <c r="M232" s="24">
        <f>J232*L232</f>
        <v>8.5101899634536817</v>
      </c>
    </row>
    <row r="233" spans="2:13" x14ac:dyDescent="0.2">
      <c r="B233" s="20" t="s">
        <v>46</v>
      </c>
      <c r="C233" s="15"/>
      <c r="D233" s="13" t="s">
        <v>295</v>
      </c>
      <c r="E233" s="5" t="s">
        <v>296</v>
      </c>
      <c r="F233" s="13" t="s">
        <v>332</v>
      </c>
      <c r="G233" s="5" t="s">
        <v>293</v>
      </c>
      <c r="H233" s="13">
        <v>0.29042154513446972</v>
      </c>
      <c r="I233" s="5">
        <v>22.416802532658608</v>
      </c>
      <c r="J233" s="3">
        <v>1.28139578906702E-2</v>
      </c>
      <c r="K233" s="9">
        <v>1849</v>
      </c>
      <c r="L233" s="1">
        <v>259</v>
      </c>
      <c r="M233" s="24">
        <f t="shared" ref="M233:M255" si="6">J233*L233</f>
        <v>3.3188150936835816</v>
      </c>
    </row>
    <row r="234" spans="2:13" x14ac:dyDescent="0.2">
      <c r="B234" s="20" t="s">
        <v>46</v>
      </c>
      <c r="C234" s="15"/>
      <c r="D234" s="13" t="s">
        <v>297</v>
      </c>
      <c r="E234" s="5" t="s">
        <v>298</v>
      </c>
      <c r="F234" s="13" t="s">
        <v>333</v>
      </c>
      <c r="G234" s="5" t="s">
        <v>293</v>
      </c>
      <c r="H234" s="13">
        <v>0.26682571005681821</v>
      </c>
      <c r="I234" s="5">
        <v>38.422582785207268</v>
      </c>
      <c r="J234" s="3">
        <v>0.15995769802298701</v>
      </c>
      <c r="K234" s="9">
        <v>470</v>
      </c>
      <c r="L234" s="1">
        <v>295</v>
      </c>
      <c r="M234" s="24">
        <f t="shared" si="6"/>
        <v>47.187520916781168</v>
      </c>
    </row>
    <row r="235" spans="2:13" x14ac:dyDescent="0.2">
      <c r="B235" s="20" t="s">
        <v>46</v>
      </c>
      <c r="C235" s="15"/>
      <c r="D235" s="13" t="s">
        <v>299</v>
      </c>
      <c r="E235" s="5" t="s">
        <v>300</v>
      </c>
      <c r="F235" s="13" t="s">
        <v>334</v>
      </c>
      <c r="G235" s="5" t="s">
        <v>293</v>
      </c>
      <c r="H235" s="13">
        <v>0.13742677698352274</v>
      </c>
      <c r="I235" s="5">
        <v>29.57196509941237</v>
      </c>
      <c r="J235" s="3">
        <v>0.22208851967395599</v>
      </c>
      <c r="K235" s="9">
        <v>281</v>
      </c>
      <c r="L235" s="1">
        <v>244</v>
      </c>
      <c r="M235" s="24">
        <f t="shared" si="6"/>
        <v>54.18959880044526</v>
      </c>
    </row>
    <row r="236" spans="2:13" x14ac:dyDescent="0.2">
      <c r="B236" s="20" t="s">
        <v>46</v>
      </c>
      <c r="C236" s="15"/>
      <c r="D236" s="13" t="s">
        <v>299</v>
      </c>
      <c r="E236" s="5" t="s">
        <v>300</v>
      </c>
      <c r="F236" s="13" t="s">
        <v>335</v>
      </c>
      <c r="G236" s="5" t="s">
        <v>293</v>
      </c>
      <c r="H236" s="13">
        <v>0.10501611966723486</v>
      </c>
      <c r="I236" s="5">
        <v>33.45405341144388</v>
      </c>
      <c r="J236" s="3">
        <v>9.9643525667033397E-2</v>
      </c>
      <c r="K236" s="9">
        <v>768</v>
      </c>
      <c r="L236" s="1">
        <v>252</v>
      </c>
      <c r="M236" s="24">
        <f t="shared" si="6"/>
        <v>25.110168468092414</v>
      </c>
    </row>
    <row r="237" spans="2:13" x14ac:dyDescent="0.2">
      <c r="B237" s="20" t="s">
        <v>46</v>
      </c>
      <c r="C237" s="15"/>
      <c r="D237" s="13" t="s">
        <v>301</v>
      </c>
      <c r="E237" s="5" t="s">
        <v>302</v>
      </c>
      <c r="F237" s="13" t="s">
        <v>336</v>
      </c>
      <c r="G237" s="5" t="s">
        <v>293</v>
      </c>
      <c r="H237" s="13">
        <v>9.6354929379166676E-2</v>
      </c>
      <c r="I237" s="5">
        <v>47.461713836910818</v>
      </c>
      <c r="J237" s="3">
        <v>0.18779353461412901</v>
      </c>
      <c r="K237" s="9">
        <v>375</v>
      </c>
      <c r="L237" s="1">
        <v>383</v>
      </c>
      <c r="M237" s="24">
        <f t="shared" si="6"/>
        <v>71.924923757211417</v>
      </c>
    </row>
    <row r="238" spans="2:13" x14ac:dyDescent="0.2">
      <c r="B238" s="20" t="s">
        <v>46</v>
      </c>
      <c r="C238" s="15"/>
      <c r="D238" s="13" t="s">
        <v>301</v>
      </c>
      <c r="E238" s="5" t="s">
        <v>302</v>
      </c>
      <c r="F238" s="13" t="s">
        <v>336</v>
      </c>
      <c r="G238" s="5" t="s">
        <v>293</v>
      </c>
      <c r="H238" s="13">
        <v>4.5926753051515154E-2</v>
      </c>
      <c r="I238" s="5">
        <v>47.461713836910818</v>
      </c>
      <c r="J238" s="3">
        <v>0.18779353461412901</v>
      </c>
      <c r="K238" s="9">
        <v>375</v>
      </c>
      <c r="L238" s="1">
        <v>383</v>
      </c>
      <c r="M238" s="24">
        <f t="shared" si="6"/>
        <v>71.924923757211417</v>
      </c>
    </row>
    <row r="239" spans="2:13" x14ac:dyDescent="0.2">
      <c r="B239" s="20" t="s">
        <v>46</v>
      </c>
      <c r="C239" s="15"/>
      <c r="D239" s="13" t="s">
        <v>301</v>
      </c>
      <c r="E239" s="5" t="s">
        <v>302</v>
      </c>
      <c r="F239" s="13" t="s">
        <v>336</v>
      </c>
      <c r="G239" s="5" t="s">
        <v>293</v>
      </c>
      <c r="H239" s="13">
        <v>0.12203942298901514</v>
      </c>
      <c r="I239" s="5">
        <v>47.461713836910818</v>
      </c>
      <c r="J239" s="3">
        <v>0.18779353461412901</v>
      </c>
      <c r="K239" s="9">
        <v>375</v>
      </c>
      <c r="L239" s="1">
        <v>383</v>
      </c>
      <c r="M239" s="24">
        <f t="shared" si="6"/>
        <v>71.924923757211417</v>
      </c>
    </row>
    <row r="240" spans="2:13" x14ac:dyDescent="0.2">
      <c r="B240" s="20" t="s">
        <v>46</v>
      </c>
      <c r="C240" s="15"/>
      <c r="D240" s="13" t="s">
        <v>303</v>
      </c>
      <c r="E240" s="5" t="s">
        <v>290</v>
      </c>
      <c r="F240" s="13" t="s">
        <v>337</v>
      </c>
      <c r="G240" s="5" t="s">
        <v>293</v>
      </c>
      <c r="H240" s="13">
        <v>4.5970566171022728E-2</v>
      </c>
      <c r="I240" s="5">
        <v>13.586945822823555</v>
      </c>
      <c r="J240" s="3">
        <v>0.345613326954267</v>
      </c>
      <c r="K240" s="9">
        <v>100</v>
      </c>
      <c r="L240" s="1">
        <v>272</v>
      </c>
      <c r="M240" s="24">
        <f t="shared" si="6"/>
        <v>94.006824931560629</v>
      </c>
    </row>
    <row r="241" spans="2:13" x14ac:dyDescent="0.2">
      <c r="B241" s="20" t="s">
        <v>46</v>
      </c>
      <c r="C241" s="15"/>
      <c r="D241" s="13" t="s">
        <v>304</v>
      </c>
      <c r="E241" s="5" t="s">
        <v>305</v>
      </c>
      <c r="F241" s="13" t="s">
        <v>338</v>
      </c>
      <c r="G241" s="5" t="s">
        <v>293</v>
      </c>
      <c r="H241" s="13">
        <v>8.6583055589242425E-2</v>
      </c>
      <c r="I241" s="5">
        <v>23.579769179556681</v>
      </c>
      <c r="J241" s="3">
        <v>5.8398507152236399E-2</v>
      </c>
      <c r="K241" s="9">
        <v>1075</v>
      </c>
      <c r="L241" s="1">
        <v>181</v>
      </c>
      <c r="M241" s="24">
        <f t="shared" si="6"/>
        <v>10.570129794554788</v>
      </c>
    </row>
    <row r="242" spans="2:13" x14ac:dyDescent="0.2">
      <c r="B242" s="20" t="s">
        <v>46</v>
      </c>
      <c r="C242" s="15"/>
      <c r="D242" s="13" t="s">
        <v>303</v>
      </c>
      <c r="E242" s="5" t="s">
        <v>290</v>
      </c>
      <c r="F242" s="13" t="s">
        <v>337</v>
      </c>
      <c r="G242" s="5" t="s">
        <v>293</v>
      </c>
      <c r="H242" s="13">
        <v>3.0087127930681818E-2</v>
      </c>
      <c r="I242" s="5">
        <v>13.586945822823555</v>
      </c>
      <c r="J242" s="3">
        <v>0.345613326954267</v>
      </c>
      <c r="K242" s="9">
        <v>100</v>
      </c>
      <c r="L242" s="1">
        <v>272</v>
      </c>
      <c r="M242" s="24">
        <f t="shared" si="6"/>
        <v>94.006824931560629</v>
      </c>
    </row>
    <row r="243" spans="2:13" x14ac:dyDescent="0.2">
      <c r="B243" s="20" t="s">
        <v>46</v>
      </c>
      <c r="C243" s="15"/>
      <c r="D243" s="13" t="s">
        <v>303</v>
      </c>
      <c r="E243" s="5" t="s">
        <v>290</v>
      </c>
      <c r="F243" s="13" t="s">
        <v>251</v>
      </c>
      <c r="G243" s="5" t="s">
        <v>293</v>
      </c>
      <c r="H243" s="13">
        <v>0.18779328269791667</v>
      </c>
      <c r="I243" s="5">
        <v>18.604901027151772</v>
      </c>
      <c r="J243" s="3">
        <v>0.42525580561623999</v>
      </c>
      <c r="K243" s="9">
        <v>48</v>
      </c>
      <c r="L243" s="1">
        <v>357</v>
      </c>
      <c r="M243" s="24">
        <f t="shared" si="6"/>
        <v>151.81632260499768</v>
      </c>
    </row>
    <row r="244" spans="2:13" x14ac:dyDescent="0.2">
      <c r="B244" s="20" t="s">
        <v>46</v>
      </c>
      <c r="C244" s="15"/>
      <c r="D244" s="13" t="s">
        <v>303</v>
      </c>
      <c r="E244" s="5" t="s">
        <v>290</v>
      </c>
      <c r="F244" s="13" t="s">
        <v>337</v>
      </c>
      <c r="G244" s="5" t="s">
        <v>293</v>
      </c>
      <c r="H244" s="13">
        <v>1.5090747168920454E-2</v>
      </c>
      <c r="I244" s="5">
        <v>13.586945822823555</v>
      </c>
      <c r="J244" s="3">
        <v>0.345613326954267</v>
      </c>
      <c r="K244" s="9">
        <v>100</v>
      </c>
      <c r="L244" s="1">
        <v>272</v>
      </c>
      <c r="M244" s="24">
        <f t="shared" si="6"/>
        <v>94.006824931560629</v>
      </c>
    </row>
    <row r="245" spans="2:13" x14ac:dyDescent="0.2">
      <c r="B245" s="20" t="s">
        <v>46</v>
      </c>
      <c r="C245" s="15"/>
      <c r="D245" s="13" t="s">
        <v>306</v>
      </c>
      <c r="E245" s="5" t="s">
        <v>307</v>
      </c>
      <c r="F245" s="13" t="s">
        <v>339</v>
      </c>
      <c r="G245" s="5" t="s">
        <v>293</v>
      </c>
      <c r="H245" s="13">
        <v>5.5564981468371209E-2</v>
      </c>
      <c r="I245" s="5">
        <v>17.180190729683527</v>
      </c>
      <c r="J245" s="3">
        <v>7.0347707758223202E-2</v>
      </c>
      <c r="K245" s="9">
        <v>977</v>
      </c>
      <c r="L245" s="1">
        <v>232</v>
      </c>
      <c r="M245" s="24">
        <f t="shared" si="6"/>
        <v>16.320668199907782</v>
      </c>
    </row>
    <row r="246" spans="2:13" x14ac:dyDescent="0.2">
      <c r="B246" s="20" t="s">
        <v>46</v>
      </c>
      <c r="C246" s="15"/>
      <c r="D246" s="13" t="s">
        <v>306</v>
      </c>
      <c r="E246" s="5" t="s">
        <v>307</v>
      </c>
      <c r="F246" s="13" t="s">
        <v>340</v>
      </c>
      <c r="G246" s="5" t="s">
        <v>293</v>
      </c>
      <c r="H246" s="13">
        <v>0.10463203971590909</v>
      </c>
      <c r="I246" s="5">
        <v>6.0031349584631952</v>
      </c>
      <c r="J246" s="3">
        <v>0.359777832332835</v>
      </c>
      <c r="K246" s="9">
        <v>89</v>
      </c>
      <c r="L246" s="1">
        <v>65</v>
      </c>
      <c r="M246" s="24">
        <f t="shared" si="6"/>
        <v>23.385559101634275</v>
      </c>
    </row>
    <row r="247" spans="2:13" x14ac:dyDescent="0.2">
      <c r="B247" s="20" t="s">
        <v>46</v>
      </c>
      <c r="C247" s="15"/>
      <c r="D247" s="13" t="s">
        <v>306</v>
      </c>
      <c r="E247" s="5" t="s">
        <v>307</v>
      </c>
      <c r="F247" s="13" t="s">
        <v>341</v>
      </c>
      <c r="G247" s="5" t="s">
        <v>293</v>
      </c>
      <c r="H247" s="13">
        <v>7.1985356305492423E-2</v>
      </c>
      <c r="I247" s="5">
        <v>0.69613372577717214</v>
      </c>
      <c r="J247" s="3">
        <v>8.3062535945016108E-6</v>
      </c>
      <c r="K247" s="9">
        <v>3114</v>
      </c>
      <c r="L247" s="1">
        <v>11</v>
      </c>
      <c r="M247" s="24">
        <f t="shared" si="6"/>
        <v>9.1368789539517719E-5</v>
      </c>
    </row>
    <row r="248" spans="2:13" x14ac:dyDescent="0.2">
      <c r="B248" s="20" t="s">
        <v>46</v>
      </c>
      <c r="C248" s="15"/>
      <c r="D248" s="13" t="s">
        <v>306</v>
      </c>
      <c r="E248" s="5" t="s">
        <v>307</v>
      </c>
      <c r="F248" s="13" t="s">
        <v>342</v>
      </c>
      <c r="G248" s="5" t="s">
        <v>293</v>
      </c>
      <c r="H248" s="13">
        <v>9.1224994084469699E-2</v>
      </c>
      <c r="I248" s="5">
        <v>8.0717151779370422</v>
      </c>
      <c r="J248" s="3">
        <v>0.22644522578884799</v>
      </c>
      <c r="K248" s="9">
        <v>267</v>
      </c>
      <c r="L248" s="1">
        <v>172</v>
      </c>
      <c r="M248" s="24">
        <f t="shared" si="6"/>
        <v>38.94857883568185</v>
      </c>
    </row>
    <row r="249" spans="2:13" x14ac:dyDescent="0.2">
      <c r="B249" s="20" t="s">
        <v>46</v>
      </c>
      <c r="C249" s="15"/>
      <c r="D249" s="13" t="s">
        <v>308</v>
      </c>
      <c r="E249" s="5" t="s">
        <v>309</v>
      </c>
      <c r="F249" s="13" t="s">
        <v>343</v>
      </c>
      <c r="G249" s="5" t="s">
        <v>293</v>
      </c>
      <c r="H249" s="13">
        <v>6.0437444685227271E-2</v>
      </c>
      <c r="I249" s="5">
        <v>24.264890793735987</v>
      </c>
      <c r="J249" s="3">
        <v>0.114485977924954</v>
      </c>
      <c r="K249" s="9">
        <v>678</v>
      </c>
      <c r="L249" s="1">
        <v>160</v>
      </c>
      <c r="M249" s="24">
        <f t="shared" si="6"/>
        <v>18.317756467992641</v>
      </c>
    </row>
    <row r="250" spans="2:13" x14ac:dyDescent="0.2">
      <c r="B250" s="20" t="s">
        <v>46</v>
      </c>
      <c r="C250" s="15"/>
      <c r="D250" s="13" t="s">
        <v>308</v>
      </c>
      <c r="E250" s="5" t="s">
        <v>309</v>
      </c>
      <c r="F250" s="13" t="s">
        <v>344</v>
      </c>
      <c r="G250" s="5" t="s">
        <v>293</v>
      </c>
      <c r="H250" s="13">
        <v>4.019641272992424E-2</v>
      </c>
      <c r="I250" s="5">
        <v>33.516471263734182</v>
      </c>
      <c r="J250" s="3">
        <v>9.0420283160581705E-2</v>
      </c>
      <c r="K250" s="9">
        <v>820</v>
      </c>
      <c r="L250" s="1">
        <v>251</v>
      </c>
      <c r="M250" s="24">
        <f t="shared" si="6"/>
        <v>22.695491073306009</v>
      </c>
    </row>
    <row r="251" spans="2:13" x14ac:dyDescent="0.2">
      <c r="B251" s="20" t="s">
        <v>46</v>
      </c>
      <c r="C251" s="15"/>
      <c r="D251" s="13" t="s">
        <v>308</v>
      </c>
      <c r="E251" s="5" t="s">
        <v>309</v>
      </c>
      <c r="F251" s="13" t="s">
        <v>345</v>
      </c>
      <c r="G251" s="5" t="s">
        <v>293</v>
      </c>
      <c r="H251" s="13">
        <v>4.177530403409091E-2</v>
      </c>
      <c r="I251" s="5">
        <v>28.796727606377626</v>
      </c>
      <c r="J251" s="3">
        <v>0.11334182812403699</v>
      </c>
      <c r="K251" s="9">
        <v>685</v>
      </c>
      <c r="L251" s="1">
        <v>221</v>
      </c>
      <c r="M251" s="24">
        <f t="shared" si="6"/>
        <v>25.048544015412176</v>
      </c>
    </row>
    <row r="252" spans="2:13" x14ac:dyDescent="0.2">
      <c r="B252" s="20" t="s">
        <v>46</v>
      </c>
      <c r="C252" s="15"/>
      <c r="D252" s="13" t="s">
        <v>310</v>
      </c>
      <c r="E252" s="5" t="s">
        <v>311</v>
      </c>
      <c r="F252" s="13" t="s">
        <v>346</v>
      </c>
      <c r="G252" s="5" t="s">
        <v>293</v>
      </c>
      <c r="H252" s="13">
        <v>9.1755812893181812E-2</v>
      </c>
      <c r="I252" s="5">
        <v>18.715380141653078</v>
      </c>
      <c r="J252" s="3">
        <v>0.105154715581115</v>
      </c>
      <c r="K252" s="9">
        <v>732</v>
      </c>
      <c r="L252" s="1">
        <v>93</v>
      </c>
      <c r="M252" s="24">
        <f t="shared" si="6"/>
        <v>9.7793885490436949</v>
      </c>
    </row>
    <row r="253" spans="2:13" x14ac:dyDescent="0.2">
      <c r="B253" s="20" t="s">
        <v>46</v>
      </c>
      <c r="C253" s="15"/>
      <c r="D253" s="13" t="s">
        <v>310</v>
      </c>
      <c r="E253" s="5" t="s">
        <v>311</v>
      </c>
      <c r="F253" s="13" t="s">
        <v>346</v>
      </c>
      <c r="G253" s="5" t="s">
        <v>293</v>
      </c>
      <c r="H253" s="13">
        <v>0.77058907235890151</v>
      </c>
      <c r="I253" s="5">
        <v>18.715380141653078</v>
      </c>
      <c r="J253" s="3">
        <v>0.105154715581115</v>
      </c>
      <c r="K253" s="9">
        <v>732</v>
      </c>
      <c r="L253" s="1">
        <v>93</v>
      </c>
      <c r="M253" s="24">
        <f t="shared" si="6"/>
        <v>9.7793885490436949</v>
      </c>
    </row>
    <row r="254" spans="2:13" x14ac:dyDescent="0.2">
      <c r="B254" s="20" t="s">
        <v>46</v>
      </c>
      <c r="C254" s="15"/>
      <c r="D254" s="13" t="s">
        <v>310</v>
      </c>
      <c r="E254" s="5" t="s">
        <v>311</v>
      </c>
      <c r="F254" s="13" t="s">
        <v>346</v>
      </c>
      <c r="G254" s="5" t="s">
        <v>293</v>
      </c>
      <c r="H254" s="13">
        <v>0.16417951991553031</v>
      </c>
      <c r="I254" s="5">
        <v>18.715380141653078</v>
      </c>
      <c r="J254" s="3">
        <v>0.105154715581115</v>
      </c>
      <c r="K254" s="9">
        <v>732</v>
      </c>
      <c r="L254" s="1">
        <v>93</v>
      </c>
      <c r="M254" s="24">
        <f t="shared" si="6"/>
        <v>9.7793885490436949</v>
      </c>
    </row>
    <row r="255" spans="2:13" x14ac:dyDescent="0.2">
      <c r="B255" s="20" t="s">
        <v>46</v>
      </c>
      <c r="C255" s="15"/>
      <c r="D255" s="13" t="s">
        <v>308</v>
      </c>
      <c r="E255" s="5" t="s">
        <v>309</v>
      </c>
      <c r="F255" s="13" t="s">
        <v>344</v>
      </c>
      <c r="G255" s="5" t="s">
        <v>293</v>
      </c>
      <c r="H255" s="13">
        <v>0.30180175551420457</v>
      </c>
      <c r="I255" s="5">
        <v>33.516471263734182</v>
      </c>
      <c r="J255" s="3">
        <v>9.0420283160581705E-2</v>
      </c>
      <c r="K255" s="9">
        <v>820</v>
      </c>
      <c r="L255" s="1">
        <v>251</v>
      </c>
      <c r="M255" s="24">
        <f t="shared" si="6"/>
        <v>22.695491073306009</v>
      </c>
    </row>
    <row r="256" spans="2:13" x14ac:dyDescent="0.2">
      <c r="B256" s="20" t="s">
        <v>46</v>
      </c>
      <c r="C256" s="15"/>
      <c r="D256" s="13" t="s">
        <v>308</v>
      </c>
      <c r="E256" s="5" t="s">
        <v>309</v>
      </c>
      <c r="F256" s="13" t="s">
        <v>347</v>
      </c>
      <c r="G256" s="5" t="s">
        <v>293</v>
      </c>
      <c r="H256" s="13">
        <v>0.21042268221590907</v>
      </c>
      <c r="I256" s="5">
        <v>0</v>
      </c>
      <c r="J256" s="3">
        <v>0</v>
      </c>
      <c r="K256" s="9">
        <v>0</v>
      </c>
      <c r="L256" s="1">
        <v>0</v>
      </c>
      <c r="M256" s="24"/>
    </row>
    <row r="257" spans="2:13" x14ac:dyDescent="0.2">
      <c r="B257" s="20" t="s">
        <v>46</v>
      </c>
      <c r="C257" s="15"/>
      <c r="D257" s="13" t="s">
        <v>308</v>
      </c>
      <c r="E257" s="5" t="s">
        <v>309</v>
      </c>
      <c r="F257" s="13" t="s">
        <v>345</v>
      </c>
      <c r="G257" s="5" t="s">
        <v>293</v>
      </c>
      <c r="H257" s="13">
        <v>0.14499788914412878</v>
      </c>
      <c r="I257" s="5">
        <v>28.796727606377626</v>
      </c>
      <c r="J257" s="3">
        <v>0.11334182812403699</v>
      </c>
      <c r="K257" s="9">
        <v>685</v>
      </c>
      <c r="L257" s="1">
        <v>221</v>
      </c>
      <c r="M257" s="24">
        <f t="shared" ref="M257:M261" si="7">J257*L257</f>
        <v>25.048544015412176</v>
      </c>
    </row>
    <row r="258" spans="2:13" x14ac:dyDescent="0.2">
      <c r="B258" s="20" t="s">
        <v>46</v>
      </c>
      <c r="C258" s="15"/>
      <c r="D258" s="13" t="s">
        <v>308</v>
      </c>
      <c r="E258" s="5" t="s">
        <v>309</v>
      </c>
      <c r="F258" s="13" t="s">
        <v>344</v>
      </c>
      <c r="G258" s="5" t="s">
        <v>293</v>
      </c>
      <c r="H258" s="13">
        <v>6.8763719657386368E-2</v>
      </c>
      <c r="I258" s="5">
        <v>33.516471263734182</v>
      </c>
      <c r="J258" s="3">
        <v>9.0420283160581705E-2</v>
      </c>
      <c r="K258" s="9">
        <v>820</v>
      </c>
      <c r="L258" s="1">
        <v>251</v>
      </c>
      <c r="M258" s="24">
        <f t="shared" si="7"/>
        <v>22.695491073306009</v>
      </c>
    </row>
    <row r="259" spans="2:13" x14ac:dyDescent="0.2">
      <c r="B259" s="20" t="s">
        <v>46</v>
      </c>
      <c r="C259" s="15"/>
      <c r="D259" s="13" t="s">
        <v>312</v>
      </c>
      <c r="E259" s="5" t="s">
        <v>313</v>
      </c>
      <c r="F259" s="13" t="s">
        <v>348</v>
      </c>
      <c r="G259" s="5" t="s">
        <v>293</v>
      </c>
      <c r="H259" s="13">
        <v>0.75402146709433715</v>
      </c>
      <c r="I259" s="5">
        <v>2.2288361925551583</v>
      </c>
      <c r="J259" s="3">
        <v>0.30039099606438102</v>
      </c>
      <c r="K259" s="9">
        <v>138</v>
      </c>
      <c r="L259" s="1">
        <v>24</v>
      </c>
      <c r="M259" s="24">
        <f t="shared" si="7"/>
        <v>7.2093839055451445</v>
      </c>
    </row>
    <row r="260" spans="2:13" x14ac:dyDescent="0.2">
      <c r="B260" s="20" t="s">
        <v>46</v>
      </c>
      <c r="C260" s="15"/>
      <c r="D260" s="13" t="s">
        <v>314</v>
      </c>
      <c r="E260" s="5" t="s">
        <v>315</v>
      </c>
      <c r="F260" s="13" t="s">
        <v>349</v>
      </c>
      <c r="G260" s="5" t="s">
        <v>293</v>
      </c>
      <c r="H260" s="13">
        <v>1.3626745535505682</v>
      </c>
      <c r="I260" s="5">
        <v>14.43520207774394</v>
      </c>
      <c r="J260" s="3">
        <v>8.2330232807496295E-2</v>
      </c>
      <c r="K260" s="9">
        <v>882</v>
      </c>
      <c r="L260" s="1">
        <v>112</v>
      </c>
      <c r="M260" s="24">
        <f t="shared" si="7"/>
        <v>9.2209860744395851</v>
      </c>
    </row>
    <row r="261" spans="2:13" x14ac:dyDescent="0.2">
      <c r="B261" s="20" t="s">
        <v>46</v>
      </c>
      <c r="C261" s="15"/>
      <c r="D261" s="13" t="s">
        <v>310</v>
      </c>
      <c r="E261" s="5" t="s">
        <v>311</v>
      </c>
      <c r="F261" s="13" t="s">
        <v>350</v>
      </c>
      <c r="G261" s="5" t="s">
        <v>293</v>
      </c>
      <c r="H261" s="13">
        <v>0.61669057166287877</v>
      </c>
      <c r="I261" s="5">
        <v>7.5640061041979489</v>
      </c>
      <c r="J261" s="3">
        <v>0.10100601791474299</v>
      </c>
      <c r="K261" s="9">
        <v>757</v>
      </c>
      <c r="L261" s="1">
        <v>76</v>
      </c>
      <c r="M261" s="24">
        <f t="shared" si="7"/>
        <v>7.6764573615204679</v>
      </c>
    </row>
    <row r="262" spans="2:13" x14ac:dyDescent="0.2">
      <c r="B262" s="20" t="s">
        <v>46</v>
      </c>
      <c r="C262" s="15"/>
      <c r="D262" s="13" t="s">
        <v>310</v>
      </c>
      <c r="E262" s="5" t="s">
        <v>311</v>
      </c>
      <c r="F262" s="13" t="s">
        <v>351</v>
      </c>
      <c r="G262" s="5" t="s">
        <v>293</v>
      </c>
      <c r="H262" s="13">
        <v>0.14237116250246212</v>
      </c>
      <c r="I262" s="5">
        <v>0</v>
      </c>
      <c r="J262" s="3">
        <v>0</v>
      </c>
      <c r="K262" s="9">
        <v>0</v>
      </c>
      <c r="L262" s="1">
        <v>0</v>
      </c>
      <c r="M262" s="24"/>
    </row>
    <row r="263" spans="2:13" x14ac:dyDescent="0.2">
      <c r="B263" s="20" t="s">
        <v>46</v>
      </c>
      <c r="C263" s="15"/>
      <c r="D263" s="13" t="s">
        <v>316</v>
      </c>
      <c r="E263" s="5" t="s">
        <v>258</v>
      </c>
      <c r="F263" s="13" t="s">
        <v>219</v>
      </c>
      <c r="G263" s="5" t="s">
        <v>293</v>
      </c>
      <c r="H263" s="13">
        <v>0.43373711814015153</v>
      </c>
      <c r="I263" s="5">
        <v>27.732817672521005</v>
      </c>
      <c r="J263" s="3">
        <v>0.71617523524972704</v>
      </c>
      <c r="K263" s="9">
        <v>14</v>
      </c>
      <c r="L263" s="1">
        <v>212</v>
      </c>
      <c r="M263" s="24">
        <f t="shared" ref="M263:M285" si="8">J263*L263</f>
        <v>151.82914987294214</v>
      </c>
    </row>
    <row r="264" spans="2:13" x14ac:dyDescent="0.2">
      <c r="B264" s="20" t="s">
        <v>46</v>
      </c>
      <c r="C264" s="15"/>
      <c r="D264" s="13" t="s">
        <v>317</v>
      </c>
      <c r="E264" s="5" t="s">
        <v>318</v>
      </c>
      <c r="F264" s="13" t="s">
        <v>352</v>
      </c>
      <c r="G264" s="5" t="s">
        <v>293</v>
      </c>
      <c r="H264" s="13">
        <v>8.3583778962689384E-2</v>
      </c>
      <c r="I264" s="5">
        <v>8.5947610982282772</v>
      </c>
      <c r="J264" s="3">
        <v>0.31086107278902803</v>
      </c>
      <c r="K264" s="9">
        <v>127</v>
      </c>
      <c r="L264" s="1">
        <v>112</v>
      </c>
      <c r="M264" s="24">
        <f t="shared" si="8"/>
        <v>34.816440152371136</v>
      </c>
    </row>
    <row r="265" spans="2:13" x14ac:dyDescent="0.2">
      <c r="B265" s="20" t="s">
        <v>46</v>
      </c>
      <c r="C265" s="15"/>
      <c r="D265" s="13" t="s">
        <v>319</v>
      </c>
      <c r="E265" s="5" t="s">
        <v>320</v>
      </c>
      <c r="F265" s="13" t="s">
        <v>353</v>
      </c>
      <c r="G265" s="5" t="s">
        <v>293</v>
      </c>
      <c r="H265" s="13">
        <v>3.5012007377344694</v>
      </c>
      <c r="I265" s="5">
        <v>2.8253116265791922</v>
      </c>
      <c r="J265" s="3">
        <v>2.9932499752625401E-2</v>
      </c>
      <c r="K265" s="9">
        <v>1461</v>
      </c>
      <c r="L265" s="1">
        <v>60</v>
      </c>
      <c r="M265" s="24">
        <f t="shared" si="8"/>
        <v>1.795949985157524</v>
      </c>
    </row>
    <row r="266" spans="2:13" x14ac:dyDescent="0.2">
      <c r="B266" s="20" t="s">
        <v>46</v>
      </c>
      <c r="C266" s="15"/>
      <c r="D266" s="13" t="s">
        <v>321</v>
      </c>
      <c r="E266" s="5" t="s">
        <v>42</v>
      </c>
      <c r="F266" s="13" t="s">
        <v>354</v>
      </c>
      <c r="G266" s="5" t="s">
        <v>293</v>
      </c>
      <c r="H266" s="13">
        <v>4.829190179886364E-2</v>
      </c>
      <c r="I266" s="5">
        <v>18.992520977611434</v>
      </c>
      <c r="J266" s="3">
        <v>0.112047403519575</v>
      </c>
      <c r="K266" s="9">
        <v>700</v>
      </c>
      <c r="L266" s="1">
        <v>154</v>
      </c>
      <c r="M266" s="24">
        <f t="shared" si="8"/>
        <v>17.255300142014551</v>
      </c>
    </row>
    <row r="267" spans="2:13" x14ac:dyDescent="0.2">
      <c r="B267" s="20" t="s">
        <v>46</v>
      </c>
      <c r="C267" s="15"/>
      <c r="D267" s="13" t="s">
        <v>299</v>
      </c>
      <c r="E267" s="5" t="s">
        <v>300</v>
      </c>
      <c r="F267" s="13" t="s">
        <v>334</v>
      </c>
      <c r="G267" s="5" t="s">
        <v>293</v>
      </c>
      <c r="H267" s="13">
        <v>0.16171770592178031</v>
      </c>
      <c r="I267" s="5">
        <v>29.57196509941237</v>
      </c>
      <c r="J267" s="3">
        <v>0.22208851967395599</v>
      </c>
      <c r="K267" s="9">
        <v>281</v>
      </c>
      <c r="L267" s="1">
        <v>244</v>
      </c>
      <c r="M267" s="24">
        <f t="shared" si="8"/>
        <v>54.18959880044526</v>
      </c>
    </row>
    <row r="268" spans="2:13" x14ac:dyDescent="0.2">
      <c r="B268" s="20" t="s">
        <v>46</v>
      </c>
      <c r="C268" s="15"/>
      <c r="D268" s="13" t="s">
        <v>299</v>
      </c>
      <c r="E268" s="5" t="s">
        <v>300</v>
      </c>
      <c r="F268" s="13" t="s">
        <v>355</v>
      </c>
      <c r="G268" s="5" t="s">
        <v>293</v>
      </c>
      <c r="H268" s="13">
        <v>6.3231046643371216E-2</v>
      </c>
      <c r="I268" s="5">
        <v>15.42189396109913</v>
      </c>
      <c r="J268" s="3">
        <v>0.18254495034697299</v>
      </c>
      <c r="K268" s="9">
        <v>392</v>
      </c>
      <c r="L268" s="1">
        <v>127</v>
      </c>
      <c r="M268" s="24">
        <f t="shared" si="8"/>
        <v>23.18320869406557</v>
      </c>
    </row>
    <row r="269" spans="2:13" x14ac:dyDescent="0.2">
      <c r="B269" s="20" t="s">
        <v>46</v>
      </c>
      <c r="C269" s="15"/>
      <c r="D269" s="13" t="s">
        <v>322</v>
      </c>
      <c r="E269" s="5" t="s">
        <v>323</v>
      </c>
      <c r="F269" s="13" t="s">
        <v>356</v>
      </c>
      <c r="G269" s="5" t="s">
        <v>293</v>
      </c>
      <c r="H269" s="13">
        <v>0.20373929799053028</v>
      </c>
      <c r="I269" s="5">
        <v>21.29644667592169</v>
      </c>
      <c r="J269" s="3">
        <v>4.0960539586240102E-2</v>
      </c>
      <c r="K269" s="9">
        <v>1288</v>
      </c>
      <c r="L269" s="1">
        <v>177</v>
      </c>
      <c r="M269" s="24">
        <f t="shared" si="8"/>
        <v>7.2500155067644982</v>
      </c>
    </row>
    <row r="270" spans="2:13" x14ac:dyDescent="0.2">
      <c r="B270" s="20" t="s">
        <v>46</v>
      </c>
      <c r="C270" s="15"/>
      <c r="D270" s="13" t="s">
        <v>295</v>
      </c>
      <c r="E270" s="5" t="s">
        <v>296</v>
      </c>
      <c r="F270" s="13" t="s">
        <v>357</v>
      </c>
      <c r="G270" s="5" t="s">
        <v>293</v>
      </c>
      <c r="H270" s="13">
        <v>0.18668028202518938</v>
      </c>
      <c r="I270" s="5">
        <v>27.217261193432378</v>
      </c>
      <c r="J270" s="3">
        <v>5.0062463217611201E-2</v>
      </c>
      <c r="K270" s="9">
        <v>1176</v>
      </c>
      <c r="L270" s="1">
        <v>249</v>
      </c>
      <c r="M270" s="24">
        <f t="shared" si="8"/>
        <v>12.465553341185188</v>
      </c>
    </row>
    <row r="271" spans="2:13" x14ac:dyDescent="0.2">
      <c r="B271" s="20" t="s">
        <v>46</v>
      </c>
      <c r="C271" s="15"/>
      <c r="D271" s="13" t="s">
        <v>319</v>
      </c>
      <c r="E271" s="5" t="s">
        <v>320</v>
      </c>
      <c r="F271" s="13" t="s">
        <v>358</v>
      </c>
      <c r="G271" s="5" t="s">
        <v>293</v>
      </c>
      <c r="H271" s="13">
        <v>5.4208220214393942E-3</v>
      </c>
      <c r="I271" s="5">
        <v>9.3829953067822866E-2</v>
      </c>
      <c r="J271" s="3">
        <v>2.66135596013868E-6</v>
      </c>
      <c r="K271" s="9">
        <v>3445</v>
      </c>
      <c r="L271" s="1">
        <v>65</v>
      </c>
      <c r="M271" s="24">
        <f t="shared" si="8"/>
        <v>1.7298813740901421E-4</v>
      </c>
    </row>
    <row r="272" spans="2:13" x14ac:dyDescent="0.2">
      <c r="B272" s="20" t="s">
        <v>46</v>
      </c>
      <c r="C272" s="15"/>
      <c r="D272" s="13" t="s">
        <v>324</v>
      </c>
      <c r="E272" s="5" t="s">
        <v>282</v>
      </c>
      <c r="F272" s="13" t="s">
        <v>359</v>
      </c>
      <c r="G272" s="5" t="s">
        <v>293</v>
      </c>
      <c r="H272" s="13">
        <v>0.26395843939772728</v>
      </c>
      <c r="I272" s="5">
        <v>31.833757651106836</v>
      </c>
      <c r="J272" s="3">
        <v>0.14786383799613301</v>
      </c>
      <c r="K272" s="9">
        <v>532</v>
      </c>
      <c r="L272" s="1">
        <v>254</v>
      </c>
      <c r="M272" s="24">
        <f t="shared" si="8"/>
        <v>37.557414851017782</v>
      </c>
    </row>
    <row r="273" spans="2:13" x14ac:dyDescent="0.2">
      <c r="B273" s="20" t="s">
        <v>46</v>
      </c>
      <c r="C273" s="15"/>
      <c r="D273" s="13" t="s">
        <v>317</v>
      </c>
      <c r="E273" s="5" t="s">
        <v>318</v>
      </c>
      <c r="F273" s="13" t="s">
        <v>360</v>
      </c>
      <c r="G273" s="5" t="s">
        <v>293</v>
      </c>
      <c r="H273" s="13">
        <v>0.49347666835662879</v>
      </c>
      <c r="I273" s="5">
        <v>24.508063156858544</v>
      </c>
      <c r="J273" s="3">
        <v>0.26974915144990502</v>
      </c>
      <c r="K273" s="9">
        <v>181</v>
      </c>
      <c r="L273" s="1">
        <v>188</v>
      </c>
      <c r="M273" s="24">
        <f t="shared" si="8"/>
        <v>50.712840472582144</v>
      </c>
    </row>
    <row r="274" spans="2:13" x14ac:dyDescent="0.2">
      <c r="B274" s="20" t="s">
        <v>46</v>
      </c>
      <c r="C274" s="15"/>
      <c r="D274" s="13" t="s">
        <v>325</v>
      </c>
      <c r="E274" s="5" t="s">
        <v>326</v>
      </c>
      <c r="F274" s="13" t="s">
        <v>361</v>
      </c>
      <c r="G274" s="5" t="s">
        <v>293</v>
      </c>
      <c r="H274" s="13">
        <v>4.2690074447348479E-2</v>
      </c>
      <c r="I274" s="5">
        <v>20.582064966754938</v>
      </c>
      <c r="J274" s="3">
        <v>0.17388536896568699</v>
      </c>
      <c r="K274" s="9">
        <v>423</v>
      </c>
      <c r="L274" s="1">
        <v>282</v>
      </c>
      <c r="M274" s="24">
        <f t="shared" si="8"/>
        <v>49.035674048323727</v>
      </c>
    </row>
    <row r="275" spans="2:13" x14ac:dyDescent="0.2">
      <c r="B275" s="20" t="s">
        <v>46</v>
      </c>
      <c r="C275" s="15"/>
      <c r="D275" s="13" t="s">
        <v>321</v>
      </c>
      <c r="E275" s="5" t="s">
        <v>42</v>
      </c>
      <c r="F275" s="13" t="s">
        <v>209</v>
      </c>
      <c r="G275" s="5" t="s">
        <v>293</v>
      </c>
      <c r="H275" s="13">
        <v>0.18739932425700759</v>
      </c>
      <c r="I275" s="5">
        <v>17.463498213538905</v>
      </c>
      <c r="J275" s="3">
        <v>0.172855942744846</v>
      </c>
      <c r="K275" s="9">
        <v>428</v>
      </c>
      <c r="L275" s="1">
        <v>146</v>
      </c>
      <c r="M275" s="24">
        <f t="shared" si="8"/>
        <v>25.236967640747515</v>
      </c>
    </row>
    <row r="276" spans="2:13" x14ac:dyDescent="0.2">
      <c r="B276" s="20" t="s">
        <v>46</v>
      </c>
      <c r="C276" s="15"/>
      <c r="D276" s="13">
        <v>182721104</v>
      </c>
      <c r="E276" s="5" t="s">
        <v>327</v>
      </c>
      <c r="F276" s="13" t="s">
        <v>362</v>
      </c>
      <c r="G276" s="5" t="s">
        <v>293</v>
      </c>
      <c r="H276" s="13">
        <v>0.11163181999564394</v>
      </c>
      <c r="I276" s="5">
        <v>16.947411758740586</v>
      </c>
      <c r="J276" s="3">
        <v>0.28279189704644297</v>
      </c>
      <c r="K276" s="9">
        <v>153</v>
      </c>
      <c r="L276" s="1">
        <v>138</v>
      </c>
      <c r="M276" s="24">
        <f t="shared" si="8"/>
        <v>39.025281792409132</v>
      </c>
    </row>
    <row r="277" spans="2:13" x14ac:dyDescent="0.2">
      <c r="B277" s="20" t="s">
        <v>46</v>
      </c>
      <c r="C277" s="15"/>
      <c r="D277" s="13" t="s">
        <v>319</v>
      </c>
      <c r="E277" s="5" t="s">
        <v>320</v>
      </c>
      <c r="F277" s="13" t="s">
        <v>363</v>
      </c>
      <c r="G277" s="5" t="s">
        <v>293</v>
      </c>
      <c r="H277" s="13">
        <v>8.4040873973295453E-3</v>
      </c>
      <c r="I277" s="5">
        <v>2.1060400082269486</v>
      </c>
      <c r="J277" s="3">
        <v>7.9069476401588397E-4</v>
      </c>
      <c r="K277" s="9">
        <v>2673</v>
      </c>
      <c r="L277" s="1">
        <v>21</v>
      </c>
      <c r="M277" s="24">
        <f t="shared" si="8"/>
        <v>1.6604590044333564E-2</v>
      </c>
    </row>
    <row r="278" spans="2:13" x14ac:dyDescent="0.2">
      <c r="B278" s="20" t="s">
        <v>46</v>
      </c>
      <c r="C278" s="15"/>
      <c r="D278" s="13" t="s">
        <v>321</v>
      </c>
      <c r="E278" s="5" t="s">
        <v>42</v>
      </c>
      <c r="F278" s="13" t="s">
        <v>364</v>
      </c>
      <c r="G278" s="5" t="s">
        <v>293</v>
      </c>
      <c r="H278" s="13">
        <v>7.8543333232765147E-2</v>
      </c>
      <c r="I278" s="5">
        <v>3.6908838922587197</v>
      </c>
      <c r="J278" s="3">
        <v>0.12966059211707601</v>
      </c>
      <c r="K278" s="9">
        <v>605</v>
      </c>
      <c r="L278" s="1">
        <v>93</v>
      </c>
      <c r="M278" s="24">
        <f t="shared" si="8"/>
        <v>12.058435066888068</v>
      </c>
    </row>
    <row r="279" spans="2:13" x14ac:dyDescent="0.2">
      <c r="B279" s="20" t="s">
        <v>46</v>
      </c>
      <c r="C279" s="15"/>
      <c r="D279" s="13" t="s">
        <v>314</v>
      </c>
      <c r="E279" s="5" t="s">
        <v>315</v>
      </c>
      <c r="F279" s="13" t="s">
        <v>365</v>
      </c>
      <c r="G279" s="5" t="s">
        <v>293</v>
      </c>
      <c r="H279" s="13">
        <v>0.41252310875189396</v>
      </c>
      <c r="I279" s="5">
        <v>23.784634734034121</v>
      </c>
      <c r="J279" s="3">
        <v>6.5186566398006504E-2</v>
      </c>
      <c r="K279" s="9">
        <v>1019</v>
      </c>
      <c r="L279" s="1">
        <v>194</v>
      </c>
      <c r="M279" s="24">
        <f t="shared" si="8"/>
        <v>12.646193881213263</v>
      </c>
    </row>
    <row r="280" spans="2:13" x14ac:dyDescent="0.2">
      <c r="B280" s="20" t="s">
        <v>46</v>
      </c>
      <c r="C280" s="15"/>
      <c r="D280" s="13" t="s">
        <v>308</v>
      </c>
      <c r="E280" s="5" t="s">
        <v>309</v>
      </c>
      <c r="F280" s="13" t="s">
        <v>345</v>
      </c>
      <c r="G280" s="5" t="s">
        <v>293</v>
      </c>
      <c r="H280" s="13">
        <v>9.3921649403977264E-2</v>
      </c>
      <c r="I280" s="5">
        <v>28.796727606377626</v>
      </c>
      <c r="J280" s="3">
        <v>0.11334182812403699</v>
      </c>
      <c r="K280" s="9">
        <v>685</v>
      </c>
      <c r="L280" s="1">
        <v>221</v>
      </c>
      <c r="M280" s="24">
        <f t="shared" si="8"/>
        <v>25.048544015412176</v>
      </c>
    </row>
    <row r="281" spans="2:13" x14ac:dyDescent="0.2">
      <c r="B281" s="20" t="s">
        <v>46</v>
      </c>
      <c r="C281" s="15"/>
      <c r="D281" s="13" t="s">
        <v>301</v>
      </c>
      <c r="E281" s="5" t="s">
        <v>302</v>
      </c>
      <c r="F281" s="13" t="s">
        <v>366</v>
      </c>
      <c r="G281" s="5" t="s">
        <v>293</v>
      </c>
      <c r="H281" s="13">
        <v>0.25900338633712122</v>
      </c>
      <c r="I281" s="5">
        <v>17.53962484744941</v>
      </c>
      <c r="J281" s="3">
        <v>5.7485735387207401E-2</v>
      </c>
      <c r="K281" s="9">
        <v>1086</v>
      </c>
      <c r="L281" s="1">
        <v>168</v>
      </c>
      <c r="M281" s="24">
        <f t="shared" si="8"/>
        <v>9.6576035450508435</v>
      </c>
    </row>
    <row r="282" spans="2:13" x14ac:dyDescent="0.2">
      <c r="B282" s="20" t="s">
        <v>46</v>
      </c>
      <c r="C282" s="15"/>
      <c r="D282" s="13" t="s">
        <v>301</v>
      </c>
      <c r="E282" s="5" t="s">
        <v>302</v>
      </c>
      <c r="F282" s="13" t="s">
        <v>336</v>
      </c>
      <c r="G282" s="5" t="s">
        <v>293</v>
      </c>
      <c r="H282" s="13">
        <v>0.19099086787121214</v>
      </c>
      <c r="I282" s="5">
        <v>47.461713836910818</v>
      </c>
      <c r="J282" s="3">
        <v>0.18779353461412901</v>
      </c>
      <c r="K282" s="9">
        <v>375</v>
      </c>
      <c r="L282" s="1">
        <v>383</v>
      </c>
      <c r="M282" s="24">
        <f t="shared" si="8"/>
        <v>71.924923757211417</v>
      </c>
    </row>
    <row r="283" spans="2:13" x14ac:dyDescent="0.2">
      <c r="B283" s="20" t="s">
        <v>46</v>
      </c>
      <c r="C283" s="15"/>
      <c r="D283" s="13" t="s">
        <v>299</v>
      </c>
      <c r="E283" s="5" t="s">
        <v>300</v>
      </c>
      <c r="F283" s="13" t="s">
        <v>367</v>
      </c>
      <c r="G283" s="5" t="s">
        <v>293</v>
      </c>
      <c r="H283" s="13">
        <v>0.14633719742196968</v>
      </c>
      <c r="I283" s="5">
        <v>32.230781313446549</v>
      </c>
      <c r="J283" s="3">
        <v>3.9175560940853199E-2</v>
      </c>
      <c r="K283" s="9">
        <v>1318</v>
      </c>
      <c r="L283" s="1">
        <v>208</v>
      </c>
      <c r="M283" s="24">
        <f t="shared" si="8"/>
        <v>8.148516675697465</v>
      </c>
    </row>
    <row r="284" spans="2:13" x14ac:dyDescent="0.2">
      <c r="B284" s="20" t="s">
        <v>46</v>
      </c>
      <c r="C284" s="15"/>
      <c r="D284" s="13" t="s">
        <v>328</v>
      </c>
      <c r="E284" s="5" t="s">
        <v>329</v>
      </c>
      <c r="F284" s="13" t="s">
        <v>368</v>
      </c>
      <c r="G284" s="5" t="s">
        <v>293</v>
      </c>
      <c r="H284" s="13">
        <v>4.5894360611742423E-2</v>
      </c>
      <c r="I284" s="5">
        <v>19.340684586360659</v>
      </c>
      <c r="J284" s="3">
        <v>7.3389170128912898E-2</v>
      </c>
      <c r="K284" s="9">
        <v>951</v>
      </c>
      <c r="L284" s="1">
        <v>180</v>
      </c>
      <c r="M284" s="24">
        <f t="shared" si="8"/>
        <v>13.210050623204321</v>
      </c>
    </row>
    <row r="285" spans="2:13" x14ac:dyDescent="0.2">
      <c r="B285" s="21" t="s">
        <v>46</v>
      </c>
      <c r="C285" s="16"/>
      <c r="D285" s="14" t="s">
        <v>330</v>
      </c>
      <c r="E285" s="6" t="s">
        <v>331</v>
      </c>
      <c r="F285" s="14" t="s">
        <v>369</v>
      </c>
      <c r="G285" s="6" t="s">
        <v>293</v>
      </c>
      <c r="H285" s="14">
        <v>7.2260338668181823E-2</v>
      </c>
      <c r="I285" s="6">
        <v>18.950425406255377</v>
      </c>
      <c r="J285" s="4">
        <v>0.12598382887684101</v>
      </c>
      <c r="K285" s="10">
        <v>620</v>
      </c>
      <c r="L285" s="25">
        <v>129</v>
      </c>
      <c r="M285" s="25">
        <f t="shared" si="8"/>
        <v>16.25191392511249</v>
      </c>
    </row>
  </sheetData>
  <autoFilter ref="B2:K285" xr:uid="{00000000-0009-0000-0000-000003000000}"/>
  <pageMargins left="0.3" right="0.3" top="0.3" bottom="0.3" header="0.2" footer="0.2"/>
  <pageSetup scale="75" orientation="landscape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05562-8FDB-49F8-9E27-F40855A9BE04}">
  <sheetPr>
    <tabColor rgb="FF0070C0"/>
  </sheetPr>
  <dimension ref="A1"/>
  <sheetViews>
    <sheetView showGridLines="0" tabSelected="1" zoomScale="80" workbookViewId="0"/>
  </sheetViews>
  <sheetFormatPr defaultColWidth="8.7109375" defaultRowHeight="12.75" x14ac:dyDescent="0.2"/>
  <cols>
    <col min="1" max="16384" width="8.7109375" style="41"/>
  </cols>
  <sheetData/>
  <pageMargins left="0.3" right="0.3" top="0.3" bottom="0.3" header="0.2" footer="0.2"/>
  <pageSetup scale="75" orientation="landscape" horizontalDpi="200" verticalDpi="200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01BDD-2CEE-449C-9864-7467D6464F85}">
  <dimension ref="A1:F9"/>
  <sheetViews>
    <sheetView showGridLines="0" tabSelected="1" zoomScale="80" workbookViewId="0"/>
  </sheetViews>
  <sheetFormatPr defaultColWidth="18.140625" defaultRowHeight="12.75" x14ac:dyDescent="0.2"/>
  <cols>
    <col min="1" max="1" width="24" style="65" bestFit="1" customWidth="1"/>
    <col min="2" max="5" width="18.140625" style="65"/>
    <col min="6" max="6" width="38.5703125" style="65" customWidth="1"/>
    <col min="7" max="16384" width="18.140625" style="65"/>
  </cols>
  <sheetData>
    <row r="1" spans="1:6" ht="15.75" thickBot="1" x14ac:dyDescent="0.25">
      <c r="A1" s="61"/>
      <c r="B1" s="62" t="s">
        <v>379</v>
      </c>
      <c r="C1" s="63" t="s">
        <v>380</v>
      </c>
      <c r="D1" s="63" t="s">
        <v>381</v>
      </c>
      <c r="E1" s="63" t="s">
        <v>382</v>
      </c>
      <c r="F1" s="64" t="s">
        <v>383</v>
      </c>
    </row>
    <row r="2" spans="1:6" x14ac:dyDescent="0.2">
      <c r="A2" s="66" t="s">
        <v>384</v>
      </c>
      <c r="B2" s="67">
        <f>SUM(Detail_Previous!$E$55:$E$101)</f>
        <v>47.499999999999986</v>
      </c>
      <c r="C2" s="68">
        <f>COUNT(Detail_Previous!$E$55:$E$101)</f>
        <v>47</v>
      </c>
      <c r="D2" s="69">
        <f>SUM(Detail_Previous!$P$55:$P$101)</f>
        <v>7.9098373688664241</v>
      </c>
      <c r="E2" s="70">
        <f t="shared" ref="E2:E9" si="0">D2/B2</f>
        <v>0.16652289197613529</v>
      </c>
      <c r="F2" s="71" t="s">
        <v>385</v>
      </c>
    </row>
    <row r="3" spans="1:6" x14ac:dyDescent="0.2">
      <c r="A3" s="72" t="s">
        <v>386</v>
      </c>
      <c r="B3" s="73">
        <f>SUM(Detail_Previous!$E$28:$E$47)</f>
        <v>104.89999999999999</v>
      </c>
      <c r="C3" s="74">
        <f>COUNT(Detail_Previous!$E$28:$E$47)</f>
        <v>20</v>
      </c>
      <c r="D3" s="75">
        <f>SUM(Detail_Previous!$P$28:$P$47)</f>
        <v>40.301849258473808</v>
      </c>
      <c r="E3" s="76">
        <f t="shared" si="0"/>
        <v>0.38419303392253396</v>
      </c>
      <c r="F3" s="77" t="s">
        <v>387</v>
      </c>
    </row>
    <row r="4" spans="1:6" x14ac:dyDescent="0.2">
      <c r="A4" s="72" t="s">
        <v>388</v>
      </c>
      <c r="B4" s="73">
        <f>SUM(Detail_Previous!$E$129:$E$140)</f>
        <v>14.469999999999999</v>
      </c>
      <c r="C4" s="74">
        <f>COUNT(Detail_Previous!$E$129:$E$140)</f>
        <v>12</v>
      </c>
      <c r="D4" s="75">
        <f>SUM(Detail_Previous!$P$129:$P$140)</f>
        <v>17.455808630744258</v>
      </c>
      <c r="E4" s="76">
        <f t="shared" si="0"/>
        <v>1.2063447567895134</v>
      </c>
      <c r="F4" s="77" t="s">
        <v>389</v>
      </c>
    </row>
    <row r="5" spans="1:6" x14ac:dyDescent="0.2">
      <c r="A5" s="72" t="s">
        <v>59</v>
      </c>
      <c r="B5" s="73">
        <f>SUM(Detail_Previous!$E$141:$E$148)</f>
        <v>30.396409090909092</v>
      </c>
      <c r="C5" s="74">
        <f>COUNT(Detail_Previous!$E$141:$E$148)</f>
        <v>7</v>
      </c>
      <c r="D5" s="75">
        <f>SUM(Detail_Previous!$P$141:$P$148)</f>
        <v>49.699541542820761</v>
      </c>
      <c r="E5" s="76">
        <f t="shared" si="0"/>
        <v>1.6350464751997571</v>
      </c>
      <c r="F5" s="78" t="s">
        <v>390</v>
      </c>
    </row>
    <row r="6" spans="1:6" ht="38.25" x14ac:dyDescent="0.2">
      <c r="A6" s="72" t="s">
        <v>391</v>
      </c>
      <c r="B6" s="73">
        <f>SUM(Detail_Previous!$E$3:$E$27)</f>
        <v>34.625</v>
      </c>
      <c r="C6" s="74">
        <f>COUNT(Detail_Previous!$E$3:$E$27)</f>
        <v>25</v>
      </c>
      <c r="D6" s="75">
        <f>SUM(Detail_Previous!$P$3:$P$27)</f>
        <v>0.73544300972559895</v>
      </c>
      <c r="E6" s="76">
        <f t="shared" si="0"/>
        <v>2.1240231327815131E-2</v>
      </c>
      <c r="F6" s="77" t="s">
        <v>392</v>
      </c>
    </row>
    <row r="7" spans="1:6" ht="25.5" x14ac:dyDescent="0.2">
      <c r="A7" s="72" t="s">
        <v>393</v>
      </c>
      <c r="B7" s="73">
        <f>SUM(Detail_Previous!$E$48:$E$54)</f>
        <v>12.78</v>
      </c>
      <c r="C7" s="74">
        <f>COUNT(Detail_Previous!$E$48:$E$54)</f>
        <v>7</v>
      </c>
      <c r="D7" s="75">
        <f>SUM(Detail_Previous!$P$48:$P$54)</f>
        <v>0.25401051342328046</v>
      </c>
      <c r="E7" s="76">
        <f t="shared" si="0"/>
        <v>1.9875627028425703E-2</v>
      </c>
      <c r="F7" s="77" t="s">
        <v>394</v>
      </c>
    </row>
    <row r="8" spans="1:6" ht="25.5" x14ac:dyDescent="0.2">
      <c r="A8" s="72" t="s">
        <v>395</v>
      </c>
      <c r="B8" s="73">
        <f>SUM(Detail_Previous!$E$102:$E$128)</f>
        <v>61.673000000000002</v>
      </c>
      <c r="C8" s="74">
        <f>COUNT(Detail_Previous!$E$102:$E$128)</f>
        <v>27</v>
      </c>
      <c r="D8" s="75">
        <f>SUM(Detail_Previous!$P$102:$P$128)</f>
        <v>1.9179934263034526</v>
      </c>
      <c r="E8" s="76">
        <f t="shared" si="0"/>
        <v>3.1099402109569057E-2</v>
      </c>
      <c r="F8" s="77" t="s">
        <v>394</v>
      </c>
    </row>
    <row r="9" spans="1:6" ht="13.5" thickBot="1" x14ac:dyDescent="0.25">
      <c r="A9" s="79" t="s">
        <v>396</v>
      </c>
      <c r="B9" s="82">
        <f t="shared" ref="B9:D9" si="1">SUM(B2:B8)</f>
        <v>306.34440909090904</v>
      </c>
      <c r="C9" s="83">
        <f t="shared" si="1"/>
        <v>145</v>
      </c>
      <c r="D9" s="83">
        <f t="shared" si="1"/>
        <v>118.27448375035759</v>
      </c>
      <c r="E9" s="80">
        <f t="shared" si="0"/>
        <v>0.3860833762278949</v>
      </c>
      <c r="F9" s="81" t="s">
        <v>397</v>
      </c>
    </row>
  </sheetData>
  <pageMargins left="0.3" right="0.3" top="0.3" bottom="0.3" header="0.2" footer="0.2"/>
  <pageSetup scale="75" orientation="landscape" horizontalDpi="200" verticalDpi="200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85A65-E9BA-4F79-BEFC-8499F721B51D}">
  <dimension ref="A1:AB163"/>
  <sheetViews>
    <sheetView tabSelected="1" zoomScale="80" workbookViewId="0"/>
  </sheetViews>
  <sheetFormatPr defaultColWidth="9.140625" defaultRowHeight="15" x14ac:dyDescent="0.25"/>
  <cols>
    <col min="1" max="1" width="15.42578125" style="42" bestFit="1" customWidth="1"/>
    <col min="2" max="2" width="10.140625" style="42" customWidth="1"/>
    <col min="3" max="3" width="19.5703125" style="42" bestFit="1" customWidth="1"/>
    <col min="4" max="5" width="10.140625" style="42" customWidth="1"/>
    <col min="6" max="6" width="11.42578125" style="44" customWidth="1"/>
    <col min="7" max="7" width="13.5703125" style="44" customWidth="1"/>
    <col min="8" max="8" width="16.42578125" style="42" bestFit="1" customWidth="1"/>
    <col min="9" max="9" width="26.5703125" style="42" bestFit="1" customWidth="1"/>
    <col min="10" max="10" width="34.5703125" style="42" bestFit="1" customWidth="1"/>
    <col min="11" max="11" width="11.5703125" style="42" customWidth="1"/>
    <col min="12" max="12" width="23.140625" style="42" customWidth="1"/>
    <col min="13" max="13" width="14.5703125" style="42" customWidth="1"/>
    <col min="14" max="16" width="23.140625" style="42" customWidth="1"/>
    <col min="17" max="17" width="9" style="42" bestFit="1" customWidth="1"/>
    <col min="18" max="18" width="8" style="44" customWidth="1"/>
    <col min="19" max="19" width="18.42578125" style="42" bestFit="1" customWidth="1"/>
    <col min="20" max="20" width="14.85546875" style="42" bestFit="1" customWidth="1"/>
    <col min="21" max="21" width="12.5703125" style="42" bestFit="1" customWidth="1"/>
    <col min="22" max="22" width="13.5703125" style="42" bestFit="1" customWidth="1"/>
    <col min="23" max="23" width="13.5703125" style="42" customWidth="1"/>
    <col min="24" max="24" width="47.140625" style="42" customWidth="1"/>
    <col min="25" max="25" width="17.42578125" style="42" customWidth="1"/>
    <col min="26" max="28" width="16.5703125" style="42" customWidth="1"/>
    <col min="29" max="16384" width="9.140625" style="42"/>
  </cols>
  <sheetData>
    <row r="1" spans="1:28" x14ac:dyDescent="0.25">
      <c r="D1" s="43">
        <v>335.1844090909089</v>
      </c>
      <c r="E1" s="43"/>
      <c r="F1" s="43">
        <v>28.840000000000007</v>
      </c>
      <c r="G1" s="43"/>
    </row>
    <row r="2" spans="1:28" s="47" customFormat="1" ht="45" x14ac:dyDescent="0.25">
      <c r="A2" s="45" t="s">
        <v>398</v>
      </c>
      <c r="B2" s="45" t="s">
        <v>399</v>
      </c>
      <c r="C2" s="45" t="s">
        <v>400</v>
      </c>
      <c r="D2" s="45" t="s">
        <v>401</v>
      </c>
      <c r="E2" s="45" t="s">
        <v>402</v>
      </c>
      <c r="F2" s="45" t="s">
        <v>403</v>
      </c>
      <c r="G2" s="45" t="s">
        <v>404</v>
      </c>
      <c r="H2" s="45" t="s">
        <v>2</v>
      </c>
      <c r="I2" s="45" t="s">
        <v>1</v>
      </c>
      <c r="J2" s="45" t="s">
        <v>405</v>
      </c>
      <c r="K2" s="45" t="s">
        <v>406</v>
      </c>
      <c r="L2" s="45" t="s">
        <v>407</v>
      </c>
      <c r="M2" s="45" t="s">
        <v>371</v>
      </c>
      <c r="N2" s="45" t="s">
        <v>408</v>
      </c>
      <c r="O2" s="45" t="s">
        <v>409</v>
      </c>
      <c r="P2" s="45" t="s">
        <v>410</v>
      </c>
      <c r="Q2" s="45" t="s">
        <v>411</v>
      </c>
      <c r="R2" s="45" t="s">
        <v>412</v>
      </c>
      <c r="S2" s="45" t="s">
        <v>413</v>
      </c>
      <c r="T2" s="45" t="s">
        <v>414</v>
      </c>
      <c r="U2" s="45" t="s">
        <v>415</v>
      </c>
      <c r="V2" s="45" t="s">
        <v>416</v>
      </c>
      <c r="W2" s="45" t="s">
        <v>398</v>
      </c>
      <c r="X2" s="45" t="s">
        <v>417</v>
      </c>
      <c r="Y2" s="46" t="s">
        <v>418</v>
      </c>
      <c r="Z2" s="46" t="s">
        <v>419</v>
      </c>
      <c r="AA2" s="46" t="s">
        <v>420</v>
      </c>
      <c r="AB2" s="46" t="s">
        <v>206</v>
      </c>
    </row>
    <row r="3" spans="1:28" x14ac:dyDescent="0.25">
      <c r="A3" s="48">
        <v>35094396</v>
      </c>
      <c r="B3" s="49" t="s">
        <v>399</v>
      </c>
      <c r="C3" s="49" t="s">
        <v>391</v>
      </c>
      <c r="D3" s="50">
        <v>0.82</v>
      </c>
      <c r="E3" s="50">
        <v>0.82</v>
      </c>
      <c r="G3" s="44" t="s">
        <v>421</v>
      </c>
      <c r="H3" s="42">
        <v>43311102</v>
      </c>
      <c r="I3" s="42" t="s">
        <v>18</v>
      </c>
      <c r="J3" s="44" t="s">
        <v>19</v>
      </c>
      <c r="K3" s="51">
        <v>124</v>
      </c>
      <c r="L3" s="51">
        <v>17.170008019405483</v>
      </c>
      <c r="M3" s="44">
        <v>1999</v>
      </c>
      <c r="N3" s="52">
        <v>1.1233747228367175</v>
      </c>
      <c r="O3" s="52">
        <v>9.0594735712638506E-3</v>
      </c>
      <c r="P3" s="52">
        <v>3.5945357278165252E-2</v>
      </c>
      <c r="Q3" s="44">
        <v>153</v>
      </c>
      <c r="R3" s="44" t="s">
        <v>422</v>
      </c>
      <c r="S3" s="42" t="s">
        <v>423</v>
      </c>
      <c r="T3" s="42" t="s">
        <v>424</v>
      </c>
      <c r="U3" s="42" t="s">
        <v>425</v>
      </c>
      <c r="V3" s="42" t="s">
        <v>426</v>
      </c>
      <c r="W3" s="48">
        <v>35094396</v>
      </c>
      <c r="X3" s="44" t="s">
        <v>427</v>
      </c>
      <c r="Y3" s="44">
        <v>4351</v>
      </c>
      <c r="Z3" s="44">
        <v>0</v>
      </c>
      <c r="AA3" s="44">
        <v>0</v>
      </c>
      <c r="AB3" s="44">
        <v>0</v>
      </c>
    </row>
    <row r="4" spans="1:28" x14ac:dyDescent="0.25">
      <c r="A4" s="48">
        <v>35094391</v>
      </c>
      <c r="B4" s="49" t="s">
        <v>399</v>
      </c>
      <c r="C4" s="49" t="s">
        <v>391</v>
      </c>
      <c r="D4" s="50">
        <v>0.78</v>
      </c>
      <c r="E4" s="50">
        <v>0.78</v>
      </c>
      <c r="G4" s="44" t="s">
        <v>421</v>
      </c>
      <c r="H4" s="42">
        <v>43311102</v>
      </c>
      <c r="I4" s="42" t="s">
        <v>18</v>
      </c>
      <c r="J4" s="44" t="s">
        <v>19</v>
      </c>
      <c r="K4" s="51">
        <v>124</v>
      </c>
      <c r="L4" s="51">
        <v>19.349413785010832</v>
      </c>
      <c r="M4" s="44">
        <v>1999</v>
      </c>
      <c r="N4" s="52">
        <v>1.1233747228367175</v>
      </c>
      <c r="O4" s="52">
        <v>9.0594735712638506E-3</v>
      </c>
      <c r="P4" s="52">
        <v>3.0340745031213871E-2</v>
      </c>
      <c r="Q4" s="44">
        <v>153</v>
      </c>
      <c r="R4" s="44" t="s">
        <v>422</v>
      </c>
      <c r="S4" s="42" t="s">
        <v>423</v>
      </c>
      <c r="T4" s="42" t="s">
        <v>424</v>
      </c>
      <c r="U4" s="42" t="s">
        <v>425</v>
      </c>
      <c r="V4" s="42" t="s">
        <v>426</v>
      </c>
      <c r="W4" s="48">
        <v>35094391</v>
      </c>
      <c r="X4" s="44" t="s">
        <v>428</v>
      </c>
      <c r="Y4" s="44">
        <v>4117</v>
      </c>
      <c r="Z4" s="44">
        <v>0</v>
      </c>
      <c r="AA4" s="44">
        <v>0</v>
      </c>
      <c r="AB4" s="44">
        <v>0</v>
      </c>
    </row>
    <row r="5" spans="1:28" x14ac:dyDescent="0.25">
      <c r="A5" s="49">
        <v>35114052</v>
      </c>
      <c r="B5" s="49" t="s">
        <v>399</v>
      </c>
      <c r="C5" s="49" t="s">
        <v>391</v>
      </c>
      <c r="D5" s="50">
        <v>0.81</v>
      </c>
      <c r="E5" s="50">
        <v>0.81</v>
      </c>
      <c r="G5" s="44" t="s">
        <v>421</v>
      </c>
      <c r="H5" s="42">
        <v>163751102</v>
      </c>
      <c r="I5" s="42" t="s">
        <v>24</v>
      </c>
      <c r="J5" s="44" t="s">
        <v>25</v>
      </c>
      <c r="K5" s="51">
        <v>218</v>
      </c>
      <c r="L5" s="51">
        <v>19.349413785010832</v>
      </c>
      <c r="M5" s="44">
        <v>2271</v>
      </c>
      <c r="N5" s="52">
        <v>0.81904811310262859</v>
      </c>
      <c r="O5" s="52">
        <v>3.75710143625059E-3</v>
      </c>
      <c r="P5" s="52">
        <v>2.2972138376880946E-2</v>
      </c>
      <c r="Q5" s="44">
        <v>20</v>
      </c>
      <c r="R5" s="44" t="s">
        <v>422</v>
      </c>
      <c r="S5" s="42" t="s">
        <v>429</v>
      </c>
      <c r="T5" s="42" t="s">
        <v>430</v>
      </c>
      <c r="U5" s="42" t="s">
        <v>431</v>
      </c>
      <c r="V5" s="42" t="s">
        <v>432</v>
      </c>
      <c r="W5" s="49">
        <v>35114052</v>
      </c>
      <c r="X5" s="44" t="s">
        <v>433</v>
      </c>
      <c r="Y5" s="44">
        <v>4291</v>
      </c>
      <c r="Z5" s="44">
        <v>0</v>
      </c>
      <c r="AA5" s="44">
        <v>0</v>
      </c>
      <c r="AB5" s="44">
        <v>0</v>
      </c>
    </row>
    <row r="6" spans="1:28" x14ac:dyDescent="0.25">
      <c r="A6" s="49">
        <v>35114050</v>
      </c>
      <c r="B6" s="49" t="s">
        <v>399</v>
      </c>
      <c r="C6" s="49" t="s">
        <v>391</v>
      </c>
      <c r="D6" s="50">
        <v>1.4</v>
      </c>
      <c r="E6" s="50">
        <v>1.4</v>
      </c>
      <c r="G6" s="44" t="s">
        <v>421</v>
      </c>
      <c r="H6" s="42">
        <v>163751102</v>
      </c>
      <c r="I6" s="42" t="s">
        <v>24</v>
      </c>
      <c r="J6" s="44" t="s">
        <v>25</v>
      </c>
      <c r="K6" s="51">
        <v>218</v>
      </c>
      <c r="L6" s="51">
        <v>9.7294280965627014</v>
      </c>
      <c r="M6" s="44">
        <v>2271</v>
      </c>
      <c r="N6" s="52">
        <v>0.81904811310262859</v>
      </c>
      <c r="O6" s="52">
        <v>3.75710143625059E-3</v>
      </c>
      <c r="P6" s="52">
        <v>7.8963236324413127E-2</v>
      </c>
      <c r="Q6" s="44">
        <v>20</v>
      </c>
      <c r="R6" s="44" t="s">
        <v>434</v>
      </c>
      <c r="S6" s="42" t="s">
        <v>429</v>
      </c>
      <c r="T6" s="42" t="s">
        <v>430</v>
      </c>
      <c r="U6" s="42" t="s">
        <v>431</v>
      </c>
      <c r="V6" s="42" t="s">
        <v>432</v>
      </c>
      <c r="W6" s="49">
        <v>35114050</v>
      </c>
      <c r="X6" s="44" t="s">
        <v>435</v>
      </c>
      <c r="Y6" s="44">
        <v>6564</v>
      </c>
      <c r="Z6" s="44">
        <v>0</v>
      </c>
      <c r="AA6" s="44">
        <v>0</v>
      </c>
      <c r="AB6" s="44">
        <v>0</v>
      </c>
    </row>
    <row r="7" spans="1:28" x14ac:dyDescent="0.25">
      <c r="A7" s="49">
        <v>35114045</v>
      </c>
      <c r="B7" s="49" t="s">
        <v>399</v>
      </c>
      <c r="C7" s="49" t="s">
        <v>391</v>
      </c>
      <c r="D7" s="50">
        <v>1.44</v>
      </c>
      <c r="E7" s="50">
        <v>1.44</v>
      </c>
      <c r="G7" s="44" t="s">
        <v>421</v>
      </c>
      <c r="H7" s="42">
        <v>163751102</v>
      </c>
      <c r="I7" s="42" t="s">
        <v>24</v>
      </c>
      <c r="J7" s="44" t="s">
        <v>25</v>
      </c>
      <c r="K7" s="51">
        <v>218</v>
      </c>
      <c r="L7" s="51">
        <v>17.743460944560859</v>
      </c>
      <c r="M7" s="44">
        <v>2271</v>
      </c>
      <c r="N7" s="52">
        <v>0.81904811310262859</v>
      </c>
      <c r="O7" s="52">
        <v>3.75710143625059E-3</v>
      </c>
      <c r="P7" s="52">
        <v>4.6512270331197841E-2</v>
      </c>
      <c r="Q7" s="44">
        <v>20</v>
      </c>
      <c r="R7" s="44" t="s">
        <v>422</v>
      </c>
      <c r="S7" s="42" t="s">
        <v>429</v>
      </c>
      <c r="T7" s="42" t="s">
        <v>430</v>
      </c>
      <c r="U7" s="42" t="s">
        <v>431</v>
      </c>
      <c r="V7" s="42" t="s">
        <v>432</v>
      </c>
      <c r="W7" s="49">
        <v>35114045</v>
      </c>
      <c r="X7" s="44" t="s">
        <v>436</v>
      </c>
      <c r="Y7" s="44">
        <v>6917</v>
      </c>
      <c r="Z7" s="44">
        <v>0</v>
      </c>
      <c r="AA7" s="44">
        <v>685</v>
      </c>
      <c r="AB7" s="44">
        <v>0</v>
      </c>
    </row>
    <row r="8" spans="1:28" x14ac:dyDescent="0.25">
      <c r="A8" s="53">
        <v>35113100</v>
      </c>
      <c r="B8" s="49" t="s">
        <v>399</v>
      </c>
      <c r="C8" s="49" t="s">
        <v>391</v>
      </c>
      <c r="D8" s="44">
        <v>1.94</v>
      </c>
      <c r="E8" s="50">
        <v>1.94</v>
      </c>
      <c r="G8" s="44" t="s">
        <v>437</v>
      </c>
      <c r="H8" s="42">
        <v>163201101</v>
      </c>
      <c r="I8" s="42" t="s">
        <v>438</v>
      </c>
      <c r="J8" s="44" t="s">
        <v>439</v>
      </c>
      <c r="K8" s="51">
        <v>221</v>
      </c>
      <c r="L8" s="51">
        <v>17.743460944560859</v>
      </c>
      <c r="M8" s="44">
        <v>2293</v>
      </c>
      <c r="N8" s="52">
        <v>0.77919288741955783</v>
      </c>
      <c r="O8" s="52">
        <v>3.5257596715817098E-3</v>
      </c>
      <c r="P8" s="52">
        <v>5.707989654512171E-2</v>
      </c>
      <c r="Q8" s="44">
        <v>63</v>
      </c>
      <c r="R8" s="44" t="s">
        <v>422</v>
      </c>
      <c r="S8" s="42" t="s">
        <v>429</v>
      </c>
      <c r="T8" s="42" t="s">
        <v>430</v>
      </c>
      <c r="U8" s="42" t="s">
        <v>431</v>
      </c>
      <c r="V8" s="42" t="s">
        <v>432</v>
      </c>
      <c r="W8" s="53">
        <v>35113100</v>
      </c>
      <c r="X8" s="44" t="s">
        <v>440</v>
      </c>
      <c r="Y8" s="44">
        <v>10233</v>
      </c>
      <c r="Z8" s="44">
        <v>0</v>
      </c>
      <c r="AA8" s="44">
        <v>0</v>
      </c>
      <c r="AB8" s="44">
        <v>0</v>
      </c>
    </row>
    <row r="9" spans="1:28" x14ac:dyDescent="0.25">
      <c r="A9" s="53">
        <v>35112979</v>
      </c>
      <c r="B9" s="49" t="s">
        <v>399</v>
      </c>
      <c r="C9" s="49" t="s">
        <v>391</v>
      </c>
      <c r="D9" s="44">
        <v>1.01</v>
      </c>
      <c r="E9" s="50">
        <v>1.01</v>
      </c>
      <c r="G9" s="44" t="s">
        <v>437</v>
      </c>
      <c r="H9" s="42">
        <v>163201101</v>
      </c>
      <c r="I9" s="42" t="s">
        <v>438</v>
      </c>
      <c r="J9" s="44" t="s">
        <v>439</v>
      </c>
      <c r="K9" s="51">
        <v>221</v>
      </c>
      <c r="L9" s="51">
        <v>17.743460944560859</v>
      </c>
      <c r="M9" s="44">
        <v>2293</v>
      </c>
      <c r="N9" s="52">
        <v>0.77919288741955783</v>
      </c>
      <c r="O9" s="52">
        <v>3.5257596715817098E-3</v>
      </c>
      <c r="P9" s="52">
        <v>2.9716853355965429E-2</v>
      </c>
      <c r="Q9" s="44">
        <v>63</v>
      </c>
      <c r="R9" s="44" t="s">
        <v>422</v>
      </c>
      <c r="S9" s="42" t="s">
        <v>429</v>
      </c>
      <c r="T9" s="42" t="s">
        <v>430</v>
      </c>
      <c r="U9" s="42" t="s">
        <v>431</v>
      </c>
      <c r="V9" s="42" t="s">
        <v>432</v>
      </c>
      <c r="W9" s="53">
        <v>35112979</v>
      </c>
      <c r="X9" s="44" t="s">
        <v>441</v>
      </c>
      <c r="Y9" s="44">
        <v>5331</v>
      </c>
      <c r="Z9" s="44">
        <v>0</v>
      </c>
      <c r="AA9" s="44">
        <v>0</v>
      </c>
      <c r="AB9" s="44">
        <v>0</v>
      </c>
    </row>
    <row r="10" spans="1:28" x14ac:dyDescent="0.25">
      <c r="A10" s="53">
        <v>35112978</v>
      </c>
      <c r="B10" s="49" t="s">
        <v>399</v>
      </c>
      <c r="C10" s="49" t="s">
        <v>391</v>
      </c>
      <c r="D10" s="44">
        <v>1.61</v>
      </c>
      <c r="E10" s="50">
        <v>1.61</v>
      </c>
      <c r="G10" s="44" t="s">
        <v>437</v>
      </c>
      <c r="H10" s="42">
        <v>163201101</v>
      </c>
      <c r="I10" s="42" t="s">
        <v>438</v>
      </c>
      <c r="J10" s="44" t="s">
        <v>439</v>
      </c>
      <c r="K10" s="51">
        <v>221</v>
      </c>
      <c r="L10" s="51">
        <v>17.743460944560859</v>
      </c>
      <c r="M10" s="44">
        <v>2293</v>
      </c>
      <c r="N10" s="52">
        <v>0.77919288741955783</v>
      </c>
      <c r="O10" s="52">
        <v>3.5257596715817098E-3</v>
      </c>
      <c r="P10" s="52">
        <v>4.7370429607033998E-2</v>
      </c>
      <c r="Q10" s="44">
        <v>63</v>
      </c>
      <c r="R10" s="44" t="s">
        <v>422</v>
      </c>
      <c r="S10" s="42" t="s">
        <v>429</v>
      </c>
      <c r="T10" s="42" t="s">
        <v>430</v>
      </c>
      <c r="U10" s="42" t="s">
        <v>431</v>
      </c>
      <c r="V10" s="42" t="s">
        <v>432</v>
      </c>
      <c r="W10" s="53">
        <v>35112978</v>
      </c>
      <c r="X10" s="44" t="s">
        <v>442</v>
      </c>
      <c r="Y10" s="44">
        <v>8477</v>
      </c>
      <c r="Z10" s="44">
        <v>0</v>
      </c>
      <c r="AA10" s="44">
        <v>0</v>
      </c>
      <c r="AB10" s="44">
        <v>0</v>
      </c>
    </row>
    <row r="11" spans="1:28" x14ac:dyDescent="0.25">
      <c r="A11" s="53">
        <v>35112973</v>
      </c>
      <c r="B11" s="49" t="s">
        <v>399</v>
      </c>
      <c r="C11" s="49" t="s">
        <v>391</v>
      </c>
      <c r="D11" s="44">
        <v>0.8</v>
      </c>
      <c r="E11" s="50">
        <v>0.8</v>
      </c>
      <c r="G11" s="44" t="s">
        <v>437</v>
      </c>
      <c r="H11" s="42">
        <v>163201101</v>
      </c>
      <c r="I11" s="42" t="s">
        <v>438</v>
      </c>
      <c r="J11" s="44" t="s">
        <v>439</v>
      </c>
      <c r="K11" s="51">
        <v>221</v>
      </c>
      <c r="L11" s="51">
        <v>11.855518604091575</v>
      </c>
      <c r="M11" s="44">
        <v>2293</v>
      </c>
      <c r="N11" s="52">
        <v>0.77919288741955783</v>
      </c>
      <c r="O11" s="52">
        <v>3.5257596715817098E-3</v>
      </c>
      <c r="P11" s="52">
        <v>3.522809938594712E-2</v>
      </c>
      <c r="Q11" s="44">
        <v>63</v>
      </c>
      <c r="R11" s="44" t="s">
        <v>422</v>
      </c>
      <c r="S11" s="42" t="s">
        <v>429</v>
      </c>
      <c r="T11" s="42" t="s">
        <v>430</v>
      </c>
      <c r="U11" s="42" t="s">
        <v>431</v>
      </c>
      <c r="V11" s="42" t="s">
        <v>432</v>
      </c>
      <c r="W11" s="53">
        <v>35112973</v>
      </c>
      <c r="X11" s="44" t="s">
        <v>443</v>
      </c>
      <c r="Y11" s="44">
        <v>7761</v>
      </c>
      <c r="Z11" s="44">
        <v>0</v>
      </c>
      <c r="AA11" s="44">
        <v>0</v>
      </c>
      <c r="AB11" s="44">
        <v>0</v>
      </c>
    </row>
    <row r="12" spans="1:28" x14ac:dyDescent="0.25">
      <c r="A12" s="48">
        <v>35043423</v>
      </c>
      <c r="B12" s="49" t="s">
        <v>399</v>
      </c>
      <c r="C12" s="49" t="s">
        <v>391</v>
      </c>
      <c r="D12" s="44">
        <v>1.1100000000000001</v>
      </c>
      <c r="E12" s="50">
        <v>1.1100000000000001</v>
      </c>
      <c r="G12" s="44" t="s">
        <v>437</v>
      </c>
      <c r="H12" s="42">
        <v>163201101</v>
      </c>
      <c r="I12" s="42" t="s">
        <v>438</v>
      </c>
      <c r="J12" s="44" t="s">
        <v>439</v>
      </c>
      <c r="K12" s="51">
        <v>221</v>
      </c>
      <c r="L12" s="51">
        <v>11.855518604091575</v>
      </c>
      <c r="M12" s="44">
        <v>2293</v>
      </c>
      <c r="N12" s="52">
        <v>0.77919288741955783</v>
      </c>
      <c r="O12" s="52">
        <v>3.5257596715817098E-3</v>
      </c>
      <c r="P12" s="52">
        <v>4.887898789800163E-2</v>
      </c>
      <c r="Q12" s="44">
        <v>63</v>
      </c>
      <c r="R12" s="44" t="s">
        <v>422</v>
      </c>
      <c r="S12" s="42" t="s">
        <v>444</v>
      </c>
      <c r="T12" s="42" t="s">
        <v>430</v>
      </c>
      <c r="U12" s="42" t="s">
        <v>431</v>
      </c>
      <c r="V12" s="42" t="s">
        <v>432</v>
      </c>
      <c r="W12" s="48">
        <v>35043423</v>
      </c>
      <c r="X12" s="44" t="s">
        <v>445</v>
      </c>
      <c r="Y12" s="44">
        <v>5885</v>
      </c>
      <c r="Z12" s="44">
        <v>0</v>
      </c>
      <c r="AA12" s="44">
        <v>0</v>
      </c>
      <c r="AB12" s="44">
        <v>0</v>
      </c>
    </row>
    <row r="13" spans="1:28" x14ac:dyDescent="0.25">
      <c r="A13" s="53">
        <v>35112977</v>
      </c>
      <c r="B13" s="49" t="s">
        <v>399</v>
      </c>
      <c r="C13" s="49" t="s">
        <v>391</v>
      </c>
      <c r="D13" s="44">
        <v>1.1499999999999999</v>
      </c>
      <c r="E13" s="50">
        <v>1.1499999999999999</v>
      </c>
      <c r="G13" s="44" t="s">
        <v>437</v>
      </c>
      <c r="H13" s="42">
        <v>163201101</v>
      </c>
      <c r="I13" s="42" t="s">
        <v>438</v>
      </c>
      <c r="J13" s="44" t="s">
        <v>439</v>
      </c>
      <c r="K13" s="51">
        <v>221</v>
      </c>
      <c r="L13" s="51">
        <v>11.855518604091575</v>
      </c>
      <c r="M13" s="44">
        <v>2293</v>
      </c>
      <c r="N13" s="52">
        <v>0.77919288741955783</v>
      </c>
      <c r="O13" s="52">
        <v>3.5257596715817098E-3</v>
      </c>
      <c r="P13" s="52">
        <v>5.0640392867298982E-2</v>
      </c>
      <c r="Q13" s="44">
        <v>63</v>
      </c>
      <c r="R13" s="44" t="s">
        <v>422</v>
      </c>
      <c r="S13" s="42" t="s">
        <v>429</v>
      </c>
      <c r="T13" s="42" t="s">
        <v>430</v>
      </c>
      <c r="U13" s="42" t="s">
        <v>431</v>
      </c>
      <c r="V13" s="42" t="s">
        <v>432</v>
      </c>
      <c r="W13" s="53">
        <v>35112977</v>
      </c>
      <c r="X13" s="44" t="s">
        <v>446</v>
      </c>
      <c r="Y13" s="44">
        <v>6072</v>
      </c>
      <c r="Z13" s="44">
        <v>0</v>
      </c>
      <c r="AA13" s="44">
        <v>0</v>
      </c>
      <c r="AB13" s="44">
        <v>0</v>
      </c>
    </row>
    <row r="14" spans="1:28" x14ac:dyDescent="0.25">
      <c r="A14" s="48">
        <v>35115057</v>
      </c>
      <c r="B14" s="49" t="s">
        <v>399</v>
      </c>
      <c r="C14" s="49" t="s">
        <v>391</v>
      </c>
      <c r="D14" s="44">
        <v>2.59</v>
      </c>
      <c r="E14" s="50">
        <v>2.59</v>
      </c>
      <c r="G14" s="44" t="s">
        <v>421</v>
      </c>
      <c r="H14" s="42">
        <v>163661701</v>
      </c>
      <c r="I14" s="42" t="s">
        <v>22</v>
      </c>
      <c r="J14" s="44" t="s">
        <v>26</v>
      </c>
      <c r="K14" s="51">
        <v>187</v>
      </c>
      <c r="L14" s="51">
        <v>17.256103534918065</v>
      </c>
      <c r="M14" s="44">
        <v>2353</v>
      </c>
      <c r="N14" s="52">
        <v>0.55914274049091306</v>
      </c>
      <c r="O14" s="52">
        <v>2.9900681309674498E-3</v>
      </c>
      <c r="P14" s="52">
        <v>5.6228243856470843E-2</v>
      </c>
      <c r="Q14" s="44">
        <v>2</v>
      </c>
      <c r="R14" s="44" t="s">
        <v>422</v>
      </c>
      <c r="S14" s="42" t="s">
        <v>447</v>
      </c>
      <c r="T14" s="42" t="s">
        <v>448</v>
      </c>
      <c r="U14" s="42" t="s">
        <v>449</v>
      </c>
      <c r="V14" s="42" t="s">
        <v>432</v>
      </c>
      <c r="W14" s="48">
        <v>35115057</v>
      </c>
      <c r="X14" s="44" t="s">
        <v>450</v>
      </c>
      <c r="Y14" s="44">
        <v>13653</v>
      </c>
      <c r="Z14" s="44">
        <v>0</v>
      </c>
      <c r="AA14" s="44">
        <v>0</v>
      </c>
      <c r="AB14" s="44">
        <v>0</v>
      </c>
    </row>
    <row r="15" spans="1:28" x14ac:dyDescent="0.25">
      <c r="A15" s="49">
        <v>35116803</v>
      </c>
      <c r="B15" s="49" t="s">
        <v>399</v>
      </c>
      <c r="C15" s="49" t="s">
        <v>391</v>
      </c>
      <c r="D15" s="44">
        <v>2.29</v>
      </c>
      <c r="E15" s="50">
        <v>2.29</v>
      </c>
      <c r="G15" s="44" t="s">
        <v>437</v>
      </c>
      <c r="H15" s="42">
        <v>163661702</v>
      </c>
      <c r="I15" s="42" t="s">
        <v>27</v>
      </c>
      <c r="J15" s="44" t="s">
        <v>30</v>
      </c>
      <c r="K15" s="51">
        <v>231</v>
      </c>
      <c r="L15" s="51">
        <v>17.256103534918065</v>
      </c>
      <c r="M15" s="44">
        <v>2411</v>
      </c>
      <c r="N15" s="52">
        <v>0.57976134322032924</v>
      </c>
      <c r="O15" s="52">
        <v>2.5097893645901698E-3</v>
      </c>
      <c r="P15" s="52">
        <v>5.1548591320339163E-2</v>
      </c>
      <c r="Q15" s="44">
        <v>23</v>
      </c>
      <c r="R15" s="44" t="s">
        <v>422</v>
      </c>
      <c r="S15" s="42" t="s">
        <v>447</v>
      </c>
      <c r="T15" s="42" t="s">
        <v>448</v>
      </c>
      <c r="U15" s="42" t="s">
        <v>449</v>
      </c>
      <c r="V15" s="42" t="s">
        <v>432</v>
      </c>
      <c r="W15" s="49">
        <v>35116803</v>
      </c>
      <c r="X15" s="44" t="s">
        <v>451</v>
      </c>
      <c r="Y15" s="44">
        <v>12028</v>
      </c>
      <c r="Z15" s="44">
        <v>0</v>
      </c>
      <c r="AA15" s="44">
        <v>0</v>
      </c>
      <c r="AB15" s="44">
        <v>0</v>
      </c>
    </row>
    <row r="16" spans="1:28" x14ac:dyDescent="0.25">
      <c r="A16" s="49">
        <v>35116801</v>
      </c>
      <c r="B16" s="49" t="s">
        <v>399</v>
      </c>
      <c r="C16" s="49" t="s">
        <v>391</v>
      </c>
      <c r="D16" s="44">
        <v>1.28</v>
      </c>
      <c r="E16" s="50">
        <v>0.76</v>
      </c>
      <c r="F16" s="44">
        <v>0.52</v>
      </c>
      <c r="G16" s="44" t="s">
        <v>421</v>
      </c>
      <c r="H16" s="42">
        <v>163661702</v>
      </c>
      <c r="I16" s="42" t="s">
        <v>29</v>
      </c>
      <c r="J16" s="44" t="s">
        <v>30</v>
      </c>
      <c r="K16" s="51">
        <v>231</v>
      </c>
      <c r="L16" s="51">
        <v>17.256103534918065</v>
      </c>
      <c r="M16" s="44">
        <v>2411</v>
      </c>
      <c r="N16" s="52">
        <v>0.57976134322032924</v>
      </c>
      <c r="O16" s="52">
        <v>2.5097893645901698E-3</v>
      </c>
      <c r="P16" s="52">
        <v>2.8813186414862066E-2</v>
      </c>
      <c r="Q16" s="44">
        <v>23</v>
      </c>
      <c r="R16" s="44" t="s">
        <v>422</v>
      </c>
      <c r="S16" s="42" t="s">
        <v>447</v>
      </c>
      <c r="T16" s="42" t="s">
        <v>448</v>
      </c>
      <c r="U16" s="42" t="s">
        <v>449</v>
      </c>
      <c r="V16" s="42" t="s">
        <v>432</v>
      </c>
      <c r="W16" s="49">
        <v>35116801</v>
      </c>
      <c r="X16" s="44" t="s">
        <v>452</v>
      </c>
      <c r="Y16" s="44">
        <v>6747</v>
      </c>
      <c r="Z16" s="44">
        <v>0</v>
      </c>
      <c r="AA16" s="44">
        <v>0</v>
      </c>
      <c r="AB16" s="44">
        <v>0</v>
      </c>
    </row>
    <row r="17" spans="1:28" x14ac:dyDescent="0.25">
      <c r="A17" s="49">
        <v>35142827</v>
      </c>
      <c r="B17" s="49" t="s">
        <v>399</v>
      </c>
      <c r="C17" s="49" t="s">
        <v>391</v>
      </c>
      <c r="D17" s="44">
        <v>0.91</v>
      </c>
      <c r="E17" s="50">
        <v>0.91</v>
      </c>
      <c r="G17" s="44" t="s">
        <v>437</v>
      </c>
      <c r="H17" s="42">
        <v>152481103</v>
      </c>
      <c r="I17" s="42" t="s">
        <v>20</v>
      </c>
      <c r="J17" s="44" t="s">
        <v>453</v>
      </c>
      <c r="K17" s="51">
        <v>64</v>
      </c>
      <c r="L17" s="51">
        <v>17.256103534918065</v>
      </c>
      <c r="M17" s="44">
        <v>2521</v>
      </c>
      <c r="N17" s="52">
        <v>0.10808278595001793</v>
      </c>
      <c r="O17" s="52">
        <v>1.6887935304690301E-3</v>
      </c>
      <c r="P17" s="52">
        <v>3.8188270289628182E-3</v>
      </c>
      <c r="Q17" s="44">
        <v>117</v>
      </c>
      <c r="R17" s="44" t="s">
        <v>422</v>
      </c>
      <c r="S17" s="42" t="s">
        <v>454</v>
      </c>
      <c r="T17" s="42" t="s">
        <v>455</v>
      </c>
      <c r="U17" s="42" t="s">
        <v>456</v>
      </c>
      <c r="V17" s="42" t="s">
        <v>426</v>
      </c>
      <c r="W17" s="49">
        <v>35142827</v>
      </c>
      <c r="X17" s="44" t="s">
        <v>457</v>
      </c>
      <c r="Y17" s="44">
        <v>4547</v>
      </c>
      <c r="Z17" s="44">
        <v>0</v>
      </c>
      <c r="AA17" s="44">
        <v>0</v>
      </c>
      <c r="AB17" s="44">
        <v>0</v>
      </c>
    </row>
    <row r="18" spans="1:28" x14ac:dyDescent="0.25">
      <c r="A18" s="54">
        <v>35115858</v>
      </c>
      <c r="B18" s="49" t="s">
        <v>399</v>
      </c>
      <c r="C18" s="49" t="s">
        <v>391</v>
      </c>
      <c r="D18" s="50">
        <v>1.3</v>
      </c>
      <c r="E18" s="50">
        <v>1.3</v>
      </c>
      <c r="G18" s="44" t="s">
        <v>421</v>
      </c>
      <c r="H18" s="42">
        <v>163692102</v>
      </c>
      <c r="I18" s="42" t="s">
        <v>458</v>
      </c>
      <c r="J18" s="44" t="s">
        <v>459</v>
      </c>
      <c r="K18" s="51">
        <v>256</v>
      </c>
      <c r="L18" s="51">
        <v>17.256103534918065</v>
      </c>
      <c r="M18" s="44">
        <v>2659</v>
      </c>
      <c r="N18" s="52">
        <v>0.22060872270922624</v>
      </c>
      <c r="O18" s="52">
        <v>8.61752823082915E-4</v>
      </c>
      <c r="P18" s="52">
        <v>1.11352019354147E-2</v>
      </c>
      <c r="Q18" s="44">
        <v>8</v>
      </c>
      <c r="R18" s="44" t="s">
        <v>422</v>
      </c>
      <c r="S18" s="42" t="s">
        <v>460</v>
      </c>
      <c r="T18" s="42" t="s">
        <v>461</v>
      </c>
      <c r="U18" s="42" t="s">
        <v>431</v>
      </c>
      <c r="V18" s="42" t="s">
        <v>432</v>
      </c>
      <c r="W18" s="54">
        <v>35115858</v>
      </c>
      <c r="X18" s="44" t="s">
        <v>462</v>
      </c>
      <c r="Y18" s="44">
        <v>6883</v>
      </c>
      <c r="Z18" s="44">
        <v>0</v>
      </c>
      <c r="AA18" s="44">
        <v>0</v>
      </c>
      <c r="AB18" s="44">
        <v>0</v>
      </c>
    </row>
    <row r="19" spans="1:28" x14ac:dyDescent="0.25">
      <c r="A19" s="55">
        <v>35115857</v>
      </c>
      <c r="B19" s="49" t="s">
        <v>399</v>
      </c>
      <c r="C19" s="49" t="s">
        <v>391</v>
      </c>
      <c r="D19" s="50">
        <v>1.22</v>
      </c>
      <c r="E19" s="50">
        <v>1.22</v>
      </c>
      <c r="G19" s="44" t="s">
        <v>437</v>
      </c>
      <c r="H19" s="42">
        <v>163692102</v>
      </c>
      <c r="I19" s="42" t="s">
        <v>458</v>
      </c>
      <c r="J19" s="44" t="s">
        <v>459</v>
      </c>
      <c r="K19" s="51">
        <v>256</v>
      </c>
      <c r="L19" s="51">
        <v>17.256103534918065</v>
      </c>
      <c r="M19" s="44">
        <v>2659</v>
      </c>
      <c r="N19" s="52">
        <v>0.22060872270922624</v>
      </c>
      <c r="O19" s="52">
        <v>8.61752823082915E-4</v>
      </c>
      <c r="P19" s="52">
        <v>1.0449958739389179E-2</v>
      </c>
      <c r="Q19" s="44">
        <v>8</v>
      </c>
      <c r="R19" s="44" t="s">
        <v>422</v>
      </c>
      <c r="S19" s="42" t="s">
        <v>460</v>
      </c>
      <c r="T19" s="42" t="s">
        <v>461</v>
      </c>
      <c r="U19" s="42" t="s">
        <v>431</v>
      </c>
      <c r="V19" s="42" t="s">
        <v>432</v>
      </c>
      <c r="W19" s="55">
        <v>35115857</v>
      </c>
      <c r="X19" s="44" t="s">
        <v>463</v>
      </c>
      <c r="Y19" s="44">
        <v>6445</v>
      </c>
      <c r="Z19" s="44">
        <v>0</v>
      </c>
      <c r="AA19" s="44">
        <v>0</v>
      </c>
      <c r="AB19" s="44">
        <v>0</v>
      </c>
    </row>
    <row r="20" spans="1:28" x14ac:dyDescent="0.25">
      <c r="A20" s="54">
        <v>35115856</v>
      </c>
      <c r="B20" s="49" t="s">
        <v>399</v>
      </c>
      <c r="C20" s="49" t="s">
        <v>391</v>
      </c>
      <c r="D20" s="50">
        <v>2.0699999999999998</v>
      </c>
      <c r="E20" s="50">
        <v>2.0699999999999998</v>
      </c>
      <c r="G20" s="44" t="s">
        <v>421</v>
      </c>
      <c r="H20" s="42">
        <v>163692102</v>
      </c>
      <c r="I20" s="42" t="s">
        <v>458</v>
      </c>
      <c r="J20" s="44" t="s">
        <v>459</v>
      </c>
      <c r="K20" s="51">
        <v>256</v>
      </c>
      <c r="L20" s="51">
        <v>17.256103534918065</v>
      </c>
      <c r="M20" s="44">
        <v>2659</v>
      </c>
      <c r="N20" s="52">
        <v>0.22060872270922624</v>
      </c>
      <c r="O20" s="52">
        <v>8.61752823082915E-4</v>
      </c>
      <c r="P20" s="52">
        <v>1.7730667697160328E-2</v>
      </c>
      <c r="Q20" s="44">
        <v>8</v>
      </c>
      <c r="R20" s="44" t="s">
        <v>422</v>
      </c>
      <c r="S20" s="42" t="s">
        <v>460</v>
      </c>
      <c r="T20" s="42" t="s">
        <v>461</v>
      </c>
      <c r="U20" s="42" t="s">
        <v>431</v>
      </c>
      <c r="V20" s="42" t="s">
        <v>432</v>
      </c>
      <c r="W20" s="54">
        <v>35115856</v>
      </c>
      <c r="X20" s="44" t="s">
        <v>464</v>
      </c>
      <c r="Y20" s="44">
        <v>10616</v>
      </c>
      <c r="Z20" s="44">
        <v>0</v>
      </c>
      <c r="AA20" s="44">
        <v>0</v>
      </c>
      <c r="AB20" s="44">
        <v>0</v>
      </c>
    </row>
    <row r="21" spans="1:28" x14ac:dyDescent="0.25">
      <c r="A21" s="48">
        <v>35115852</v>
      </c>
      <c r="B21" s="49" t="s">
        <v>399</v>
      </c>
      <c r="C21" s="49" t="s">
        <v>391</v>
      </c>
      <c r="D21" s="50">
        <v>1.6</v>
      </c>
      <c r="E21" s="50">
        <v>1.6</v>
      </c>
      <c r="G21" s="44" t="s">
        <v>437</v>
      </c>
      <c r="H21" s="42">
        <v>163692102</v>
      </c>
      <c r="I21" s="42" t="s">
        <v>458</v>
      </c>
      <c r="J21" s="44" t="s">
        <v>459</v>
      </c>
      <c r="K21" s="51">
        <v>256</v>
      </c>
      <c r="L21" s="51">
        <v>17.017391080865206</v>
      </c>
      <c r="M21" s="44">
        <v>2659</v>
      </c>
      <c r="N21" s="52">
        <v>0.22060872270922624</v>
      </c>
      <c r="O21" s="52">
        <v>8.61752823082915E-4</v>
      </c>
      <c r="P21" s="52">
        <v>1.73370306512074E-2</v>
      </c>
      <c r="Q21" s="44">
        <v>8</v>
      </c>
      <c r="R21" s="44" t="s">
        <v>422</v>
      </c>
      <c r="S21" s="42" t="s">
        <v>460</v>
      </c>
      <c r="T21" s="42" t="s">
        <v>461</v>
      </c>
      <c r="U21" s="42" t="s">
        <v>431</v>
      </c>
      <c r="V21" s="42" t="s">
        <v>432</v>
      </c>
      <c r="W21" s="48">
        <v>35115852</v>
      </c>
      <c r="X21" s="44" t="s">
        <v>465</v>
      </c>
      <c r="Y21" s="44">
        <v>8497</v>
      </c>
      <c r="Z21" s="44">
        <v>93</v>
      </c>
      <c r="AA21" s="44">
        <v>8497</v>
      </c>
      <c r="AB21" s="44">
        <v>0</v>
      </c>
    </row>
    <row r="22" spans="1:28" x14ac:dyDescent="0.25">
      <c r="A22" s="48">
        <v>35115851</v>
      </c>
      <c r="B22" s="49" t="s">
        <v>399</v>
      </c>
      <c r="C22" s="49" t="s">
        <v>391</v>
      </c>
      <c r="D22" s="50">
        <v>1.2</v>
      </c>
      <c r="E22" s="50">
        <v>1.2</v>
      </c>
      <c r="G22" s="44" t="s">
        <v>437</v>
      </c>
      <c r="H22" s="42">
        <v>163692102</v>
      </c>
      <c r="I22" s="42" t="s">
        <v>458</v>
      </c>
      <c r="J22" s="44" t="s">
        <v>459</v>
      </c>
      <c r="K22" s="51">
        <v>256</v>
      </c>
      <c r="L22" s="51">
        <v>17.017391080865206</v>
      </c>
      <c r="M22" s="44">
        <v>2659</v>
      </c>
      <c r="N22" s="52">
        <v>0.22060872270922624</v>
      </c>
      <c r="O22" s="52">
        <v>8.61752823082915E-4</v>
      </c>
      <c r="P22" s="52">
        <v>1.0422832278777246E-2</v>
      </c>
      <c r="Q22" s="44">
        <v>8</v>
      </c>
      <c r="R22" s="44" t="s">
        <v>422</v>
      </c>
      <c r="S22" s="42" t="s">
        <v>460</v>
      </c>
      <c r="T22" s="42" t="s">
        <v>461</v>
      </c>
      <c r="U22" s="42" t="s">
        <v>431</v>
      </c>
      <c r="V22" s="42" t="s">
        <v>432</v>
      </c>
      <c r="W22" s="48">
        <v>35115851</v>
      </c>
      <c r="X22" s="44" t="s">
        <v>466</v>
      </c>
      <c r="Y22" s="44">
        <v>6354</v>
      </c>
      <c r="Z22" s="44">
        <v>0</v>
      </c>
      <c r="AA22" s="44">
        <v>0</v>
      </c>
      <c r="AB22" s="44">
        <v>0</v>
      </c>
    </row>
    <row r="23" spans="1:28" x14ac:dyDescent="0.25">
      <c r="A23" s="48">
        <v>35115850</v>
      </c>
      <c r="B23" s="49" t="s">
        <v>399</v>
      </c>
      <c r="C23" s="49" t="s">
        <v>391</v>
      </c>
      <c r="D23" s="50">
        <v>1.29</v>
      </c>
      <c r="E23" s="50">
        <v>1.29</v>
      </c>
      <c r="G23" s="44" t="s">
        <v>421</v>
      </c>
      <c r="H23" s="42">
        <v>163692102</v>
      </c>
      <c r="I23" s="42" t="s">
        <v>458</v>
      </c>
      <c r="J23" s="44" t="s">
        <v>459</v>
      </c>
      <c r="K23" s="51">
        <v>256</v>
      </c>
      <c r="L23" s="51">
        <v>16.245930077047312</v>
      </c>
      <c r="M23" s="44">
        <v>2659</v>
      </c>
      <c r="N23" s="52">
        <v>0.22060872270922624</v>
      </c>
      <c r="O23" s="52">
        <v>8.61752823082915E-4</v>
      </c>
      <c r="P23" s="52">
        <v>1.1736608377194173E-2</v>
      </c>
      <c r="Q23" s="44">
        <v>8</v>
      </c>
      <c r="R23" s="44" t="s">
        <v>422</v>
      </c>
      <c r="S23" s="42" t="s">
        <v>460</v>
      </c>
      <c r="T23" s="42" t="s">
        <v>461</v>
      </c>
      <c r="U23" s="42" t="s">
        <v>431</v>
      </c>
      <c r="V23" s="42" t="s">
        <v>432</v>
      </c>
      <c r="W23" s="48">
        <v>35115850</v>
      </c>
      <c r="X23" s="44" t="s">
        <v>467</v>
      </c>
      <c r="Y23" s="44">
        <v>6787</v>
      </c>
      <c r="Z23" s="44">
        <v>0</v>
      </c>
      <c r="AA23" s="44">
        <v>0</v>
      </c>
      <c r="AB23" s="44">
        <v>0</v>
      </c>
    </row>
    <row r="24" spans="1:28" x14ac:dyDescent="0.25">
      <c r="A24" s="48">
        <v>35115848</v>
      </c>
      <c r="B24" s="49" t="s">
        <v>399</v>
      </c>
      <c r="C24" s="49" t="s">
        <v>391</v>
      </c>
      <c r="D24" s="50">
        <v>1.645</v>
      </c>
      <c r="E24" s="50">
        <v>1.645</v>
      </c>
      <c r="G24" s="44" t="s">
        <v>421</v>
      </c>
      <c r="H24" s="42">
        <v>163692102</v>
      </c>
      <c r="I24" s="42" t="s">
        <v>458</v>
      </c>
      <c r="J24" s="44" t="s">
        <v>459</v>
      </c>
      <c r="K24" s="51">
        <v>256</v>
      </c>
      <c r="L24" s="51">
        <v>16.245930077047312</v>
      </c>
      <c r="M24" s="44">
        <v>2659</v>
      </c>
      <c r="N24" s="52">
        <v>0.22060872270922624</v>
      </c>
      <c r="O24" s="52">
        <v>8.61752823082915E-4</v>
      </c>
      <c r="P24" s="52">
        <v>1.4966450217429778E-2</v>
      </c>
      <c r="Q24" s="44">
        <v>8</v>
      </c>
      <c r="R24" s="44" t="s">
        <v>422</v>
      </c>
      <c r="S24" s="42" t="s">
        <v>460</v>
      </c>
      <c r="T24" s="42" t="s">
        <v>461</v>
      </c>
      <c r="U24" s="42" t="s">
        <v>431</v>
      </c>
      <c r="V24" s="42" t="s">
        <v>432</v>
      </c>
      <c r="W24" s="48">
        <v>35115848</v>
      </c>
      <c r="X24" s="44" t="s">
        <v>468</v>
      </c>
      <c r="Y24" s="44">
        <v>8685</v>
      </c>
      <c r="Z24" s="44">
        <v>0</v>
      </c>
      <c r="AA24" s="44">
        <v>0</v>
      </c>
      <c r="AB24" s="44">
        <v>0</v>
      </c>
    </row>
    <row r="25" spans="1:28" x14ac:dyDescent="0.25">
      <c r="A25" s="48">
        <v>35115849</v>
      </c>
      <c r="B25" s="49" t="s">
        <v>399</v>
      </c>
      <c r="C25" s="49" t="s">
        <v>391</v>
      </c>
      <c r="D25" s="50">
        <v>1.74</v>
      </c>
      <c r="E25" s="50">
        <v>1.04</v>
      </c>
      <c r="F25" s="44">
        <v>0.7</v>
      </c>
      <c r="G25" s="44" t="s">
        <v>437</v>
      </c>
      <c r="H25" s="42">
        <v>163692102</v>
      </c>
      <c r="I25" s="42" t="s">
        <v>458</v>
      </c>
      <c r="J25" s="44" t="s">
        <v>459</v>
      </c>
      <c r="K25" s="51">
        <v>256</v>
      </c>
      <c r="L25" s="51">
        <v>16.245930077047312</v>
      </c>
      <c r="M25" s="44">
        <v>2659</v>
      </c>
      <c r="N25" s="52">
        <v>0.22060872270922624</v>
      </c>
      <c r="O25" s="52">
        <v>8.61752823082915E-4</v>
      </c>
      <c r="P25" s="52">
        <v>1.5830774090168882E-2</v>
      </c>
      <c r="Q25" s="44">
        <v>8</v>
      </c>
      <c r="R25" s="44" t="s">
        <v>422</v>
      </c>
      <c r="S25" s="42" t="s">
        <v>460</v>
      </c>
      <c r="T25" s="42" t="s">
        <v>461</v>
      </c>
      <c r="U25" s="42" t="s">
        <v>431</v>
      </c>
      <c r="V25" s="42" t="s">
        <v>432</v>
      </c>
      <c r="W25" s="48">
        <v>35115849</v>
      </c>
      <c r="X25" s="44" t="s">
        <v>469</v>
      </c>
      <c r="Y25" s="44">
        <v>9187</v>
      </c>
      <c r="Z25" s="44">
        <v>0</v>
      </c>
      <c r="AA25" s="44">
        <v>0</v>
      </c>
      <c r="AB25" s="44">
        <v>0</v>
      </c>
    </row>
    <row r="26" spans="1:28" x14ac:dyDescent="0.25">
      <c r="A26" s="49">
        <v>35116399</v>
      </c>
      <c r="B26" s="49" t="s">
        <v>399</v>
      </c>
      <c r="C26" s="49" t="s">
        <v>391</v>
      </c>
      <c r="D26" s="44">
        <v>1.83</v>
      </c>
      <c r="E26" s="50">
        <v>1.83</v>
      </c>
      <c r="G26" s="44" t="s">
        <v>421</v>
      </c>
      <c r="H26" s="42">
        <v>163661702</v>
      </c>
      <c r="I26" s="42" t="s">
        <v>27</v>
      </c>
      <c r="J26" s="44" t="s">
        <v>470</v>
      </c>
      <c r="K26" s="51">
        <v>53</v>
      </c>
      <c r="L26" s="51">
        <v>16.245930077047312</v>
      </c>
      <c r="M26" s="44">
        <v>2829</v>
      </c>
      <c r="N26" s="52">
        <v>1.121599435682569E-2</v>
      </c>
      <c r="O26" s="52">
        <v>2.1162253503444699E-4</v>
      </c>
      <c r="P26" s="52">
        <v>8.464846651244103E-4</v>
      </c>
      <c r="Q26" s="44">
        <v>102</v>
      </c>
      <c r="R26" s="44" t="s">
        <v>422</v>
      </c>
      <c r="S26" s="42" t="s">
        <v>447</v>
      </c>
      <c r="T26" s="42" t="s">
        <v>448</v>
      </c>
      <c r="U26" s="42" t="s">
        <v>449</v>
      </c>
      <c r="V26" s="42" t="s">
        <v>432</v>
      </c>
      <c r="W26" s="49">
        <v>35116399</v>
      </c>
      <c r="X26" s="44" t="s">
        <v>471</v>
      </c>
      <c r="Y26" s="44">
        <v>9185</v>
      </c>
      <c r="Z26" s="44">
        <v>0</v>
      </c>
      <c r="AA26" s="44">
        <v>0</v>
      </c>
      <c r="AB26" s="44">
        <v>0</v>
      </c>
    </row>
    <row r="27" spans="1:28" x14ac:dyDescent="0.25">
      <c r="A27" s="49">
        <v>35116397</v>
      </c>
      <c r="B27" s="49" t="s">
        <v>399</v>
      </c>
      <c r="C27" s="49" t="s">
        <v>391</v>
      </c>
      <c r="D27" s="44">
        <v>2.0099999999999998</v>
      </c>
      <c r="E27" s="50">
        <v>2.0099999999999998</v>
      </c>
      <c r="G27" s="44" t="s">
        <v>437</v>
      </c>
      <c r="H27" s="42">
        <v>163661702</v>
      </c>
      <c r="I27" s="42" t="s">
        <v>27</v>
      </c>
      <c r="J27" s="44" t="s">
        <v>470</v>
      </c>
      <c r="K27" s="51">
        <v>53</v>
      </c>
      <c r="L27" s="51">
        <v>16.245930077047312</v>
      </c>
      <c r="M27" s="44">
        <v>2829</v>
      </c>
      <c r="N27" s="52">
        <v>1.121599435682569E-2</v>
      </c>
      <c r="O27" s="52">
        <v>2.1162253503444699E-4</v>
      </c>
      <c r="P27" s="52">
        <v>9.2974545185795887E-4</v>
      </c>
      <c r="Q27" s="44">
        <v>102</v>
      </c>
      <c r="R27" s="44" t="s">
        <v>422</v>
      </c>
      <c r="S27" s="42" t="s">
        <v>447</v>
      </c>
      <c r="T27" s="42" t="s">
        <v>448</v>
      </c>
      <c r="U27" s="42" t="s">
        <v>449</v>
      </c>
      <c r="V27" s="42" t="s">
        <v>432</v>
      </c>
      <c r="W27" s="49">
        <v>35116397</v>
      </c>
      <c r="X27" s="44" t="s">
        <v>472</v>
      </c>
      <c r="Y27" s="44">
        <v>10855</v>
      </c>
      <c r="Z27" s="44">
        <v>0</v>
      </c>
      <c r="AA27" s="44">
        <v>0</v>
      </c>
      <c r="AB27" s="44">
        <v>0</v>
      </c>
    </row>
    <row r="28" spans="1:28" x14ac:dyDescent="0.25">
      <c r="A28" s="48">
        <v>35137590</v>
      </c>
      <c r="B28" s="49" t="s">
        <v>399</v>
      </c>
      <c r="C28" s="49" t="s">
        <v>386</v>
      </c>
      <c r="D28" s="50">
        <v>0.53</v>
      </c>
      <c r="E28" s="50">
        <v>0.53</v>
      </c>
      <c r="G28" s="44" t="s">
        <v>511</v>
      </c>
      <c r="H28" s="42">
        <v>43141101</v>
      </c>
      <c r="I28" s="42" t="s">
        <v>61</v>
      </c>
      <c r="J28" s="44" t="s">
        <v>62</v>
      </c>
      <c r="K28" s="51">
        <v>146</v>
      </c>
      <c r="L28" s="51">
        <v>16.245930077047312</v>
      </c>
      <c r="M28" s="44">
        <v>86</v>
      </c>
      <c r="N28" s="52">
        <v>52.814377958384867</v>
      </c>
      <c r="O28" s="52">
        <v>0.36174231478345797</v>
      </c>
      <c r="P28" s="52">
        <v>3.9650067500066588</v>
      </c>
      <c r="Q28" s="44">
        <v>413</v>
      </c>
      <c r="R28" s="44" t="s">
        <v>422</v>
      </c>
      <c r="S28" s="42" t="s">
        <v>473</v>
      </c>
      <c r="T28" s="42" t="s">
        <v>424</v>
      </c>
      <c r="U28" s="42" t="s">
        <v>425</v>
      </c>
      <c r="V28" s="42" t="s">
        <v>426</v>
      </c>
      <c r="W28" s="56">
        <v>35137590</v>
      </c>
      <c r="X28" s="44" t="s">
        <v>474</v>
      </c>
      <c r="Y28" s="44">
        <v>2824</v>
      </c>
      <c r="Z28" s="44">
        <v>0</v>
      </c>
      <c r="AA28" s="44">
        <v>0</v>
      </c>
      <c r="AB28" s="44">
        <v>0</v>
      </c>
    </row>
    <row r="29" spans="1:28" x14ac:dyDescent="0.25">
      <c r="A29" s="48">
        <v>35137593</v>
      </c>
      <c r="B29" s="49" t="s">
        <v>399</v>
      </c>
      <c r="C29" s="49" t="s">
        <v>386</v>
      </c>
      <c r="D29" s="50">
        <v>1.38</v>
      </c>
      <c r="E29" s="50">
        <v>1.38</v>
      </c>
      <c r="G29" s="44" t="s">
        <v>511</v>
      </c>
      <c r="H29" s="42">
        <v>43141101</v>
      </c>
      <c r="I29" s="42" t="s">
        <v>61</v>
      </c>
      <c r="J29" s="44" t="s">
        <v>67</v>
      </c>
      <c r="K29" s="51">
        <v>165</v>
      </c>
      <c r="L29" s="51">
        <v>16.245930077047312</v>
      </c>
      <c r="M29" s="44">
        <v>328</v>
      </c>
      <c r="N29" s="52">
        <v>32.971204186399547</v>
      </c>
      <c r="O29" s="52">
        <v>0.19982547991757299</v>
      </c>
      <c r="P29" s="52">
        <v>1.6425828508305529</v>
      </c>
      <c r="Q29" s="44">
        <v>235</v>
      </c>
      <c r="R29" s="44" t="s">
        <v>422</v>
      </c>
      <c r="S29" s="42" t="s">
        <v>475</v>
      </c>
      <c r="T29" s="42" t="s">
        <v>424</v>
      </c>
      <c r="U29" s="42" t="s">
        <v>425</v>
      </c>
      <c r="V29" s="42" t="s">
        <v>426</v>
      </c>
      <c r="W29" s="56">
        <v>35137593</v>
      </c>
      <c r="X29" s="44" t="s">
        <v>476</v>
      </c>
      <c r="Y29" s="44">
        <v>7273</v>
      </c>
      <c r="Z29" s="44">
        <v>0</v>
      </c>
      <c r="AA29" s="44">
        <v>0</v>
      </c>
      <c r="AB29" s="44">
        <v>0</v>
      </c>
    </row>
    <row r="30" spans="1:28" x14ac:dyDescent="0.25">
      <c r="A30" s="48">
        <v>35137596</v>
      </c>
      <c r="B30" s="49" t="s">
        <v>399</v>
      </c>
      <c r="C30" s="49" t="s">
        <v>386</v>
      </c>
      <c r="D30" s="50">
        <v>0.97</v>
      </c>
      <c r="E30" s="50">
        <v>0.97</v>
      </c>
      <c r="G30" s="44" t="s">
        <v>511</v>
      </c>
      <c r="H30" s="42">
        <v>43141101</v>
      </c>
      <c r="I30" s="42" t="s">
        <v>61</v>
      </c>
      <c r="J30" s="44" t="s">
        <v>67</v>
      </c>
      <c r="K30" s="51">
        <v>165</v>
      </c>
      <c r="L30" s="51">
        <v>9.0530458670588683</v>
      </c>
      <c r="M30" s="44">
        <v>328</v>
      </c>
      <c r="N30" s="52">
        <v>32.971204186399547</v>
      </c>
      <c r="O30" s="52">
        <v>0.19982547991757299</v>
      </c>
      <c r="P30" s="52">
        <v>1.1545691052939397</v>
      </c>
      <c r="Q30" s="44">
        <v>235</v>
      </c>
      <c r="R30" s="44" t="s">
        <v>422</v>
      </c>
      <c r="S30" s="42" t="s">
        <v>475</v>
      </c>
      <c r="T30" s="42" t="s">
        <v>424</v>
      </c>
      <c r="U30" s="42" t="s">
        <v>425</v>
      </c>
      <c r="V30" s="42" t="s">
        <v>426</v>
      </c>
      <c r="W30" s="56">
        <v>35137596</v>
      </c>
      <c r="X30" s="44" t="s">
        <v>477</v>
      </c>
      <c r="Y30" s="44">
        <v>5131</v>
      </c>
      <c r="Z30" s="44">
        <v>0</v>
      </c>
      <c r="AA30" s="44">
        <v>0</v>
      </c>
      <c r="AB30" s="44">
        <v>0</v>
      </c>
    </row>
    <row r="31" spans="1:28" x14ac:dyDescent="0.25">
      <c r="A31" s="54">
        <v>35174478</v>
      </c>
      <c r="B31" s="49" t="s">
        <v>399</v>
      </c>
      <c r="C31" s="49" t="s">
        <v>386</v>
      </c>
      <c r="D31" s="50">
        <v>8.17</v>
      </c>
      <c r="E31" s="50">
        <v>8.17</v>
      </c>
      <c r="G31" s="44" t="s">
        <v>683</v>
      </c>
      <c r="H31" s="42">
        <v>43141101</v>
      </c>
      <c r="I31" s="42" t="s">
        <v>61</v>
      </c>
      <c r="J31" s="44" t="s">
        <v>71</v>
      </c>
      <c r="K31" s="51">
        <v>298</v>
      </c>
      <c r="L31" s="51">
        <v>19.727621987836052</v>
      </c>
      <c r="M31" s="44">
        <v>474</v>
      </c>
      <c r="N31" s="52">
        <v>47.487768087276564</v>
      </c>
      <c r="O31" s="52">
        <v>0.15935492646737101</v>
      </c>
      <c r="P31" s="52">
        <v>10.773022353794941</v>
      </c>
      <c r="Q31" s="44">
        <v>30</v>
      </c>
      <c r="R31" s="44" t="s">
        <v>422</v>
      </c>
      <c r="S31" s="42" t="s">
        <v>473</v>
      </c>
      <c r="T31" s="42" t="s">
        <v>424</v>
      </c>
      <c r="U31" s="42" t="s">
        <v>425</v>
      </c>
      <c r="V31" s="42" t="s">
        <v>426</v>
      </c>
      <c r="W31" s="54">
        <v>35174478</v>
      </c>
      <c r="X31" s="44" t="s">
        <v>478</v>
      </c>
      <c r="Y31" s="44">
        <v>17557</v>
      </c>
      <c r="Z31" s="44">
        <v>3931</v>
      </c>
      <c r="AA31" s="44">
        <v>2907</v>
      </c>
      <c r="AB31" s="44">
        <v>0</v>
      </c>
    </row>
    <row r="32" spans="1:28" x14ac:dyDescent="0.25">
      <c r="A32" s="49">
        <v>35174479</v>
      </c>
      <c r="B32" s="49" t="s">
        <v>399</v>
      </c>
      <c r="C32" s="49" t="s">
        <v>386</v>
      </c>
      <c r="D32" s="44">
        <v>7</v>
      </c>
      <c r="E32" s="50">
        <v>7</v>
      </c>
      <c r="G32" s="44" t="s">
        <v>683</v>
      </c>
      <c r="H32" s="42">
        <v>43141101</v>
      </c>
      <c r="I32" s="42" t="s">
        <v>61</v>
      </c>
      <c r="J32" s="44" t="s">
        <v>71</v>
      </c>
      <c r="K32" s="51">
        <v>298</v>
      </c>
      <c r="L32" s="51">
        <v>16.086646103675186</v>
      </c>
      <c r="M32" s="44">
        <v>474</v>
      </c>
      <c r="N32" s="52">
        <v>47.487768087276564</v>
      </c>
      <c r="O32" s="52">
        <v>0.15935492646737101</v>
      </c>
      <c r="P32" s="52">
        <v>9.1198237596818981</v>
      </c>
      <c r="Q32" s="44">
        <v>30</v>
      </c>
      <c r="R32" s="44" t="s">
        <v>422</v>
      </c>
      <c r="S32" s="42" t="s">
        <v>473</v>
      </c>
      <c r="T32" s="42" t="s">
        <v>424</v>
      </c>
      <c r="U32" s="42" t="s">
        <v>425</v>
      </c>
      <c r="V32" s="42" t="s">
        <v>426</v>
      </c>
      <c r="W32" s="57" t="s">
        <v>479</v>
      </c>
      <c r="X32" s="44" t="s">
        <v>480</v>
      </c>
      <c r="Y32" s="44">
        <v>36586</v>
      </c>
      <c r="Z32" s="44">
        <v>12561</v>
      </c>
      <c r="AA32" s="44">
        <v>0</v>
      </c>
      <c r="AB32" s="44">
        <v>0</v>
      </c>
    </row>
    <row r="33" spans="1:28" x14ac:dyDescent="0.25">
      <c r="A33" s="49">
        <v>35174501</v>
      </c>
      <c r="B33" s="49" t="s">
        <v>399</v>
      </c>
      <c r="C33" s="49" t="s">
        <v>386</v>
      </c>
      <c r="D33" s="44">
        <v>7</v>
      </c>
      <c r="E33" s="50">
        <v>7</v>
      </c>
      <c r="G33" s="44" t="s">
        <v>683</v>
      </c>
      <c r="H33" s="42">
        <v>43141101</v>
      </c>
      <c r="I33" s="42" t="s">
        <v>61</v>
      </c>
      <c r="J33" s="44" t="s">
        <v>71</v>
      </c>
      <c r="K33" s="51">
        <v>298</v>
      </c>
      <c r="L33" s="51">
        <v>15.070192511346873</v>
      </c>
      <c r="M33" s="44">
        <v>474</v>
      </c>
      <c r="N33" s="52">
        <v>47.487768087276564</v>
      </c>
      <c r="O33" s="52">
        <v>0.15935492646737101</v>
      </c>
      <c r="P33" s="52">
        <v>9.9061576222223096</v>
      </c>
      <c r="Q33" s="44">
        <v>30</v>
      </c>
      <c r="R33" s="44" t="s">
        <v>422</v>
      </c>
      <c r="S33" s="42" t="s">
        <v>473</v>
      </c>
      <c r="T33" s="42" t="s">
        <v>424</v>
      </c>
      <c r="U33" s="42" t="s">
        <v>425</v>
      </c>
      <c r="V33" s="42" t="s">
        <v>426</v>
      </c>
      <c r="W33" s="57" t="s">
        <v>481</v>
      </c>
      <c r="X33" s="44" t="s">
        <v>482</v>
      </c>
      <c r="Y33" s="44">
        <v>27614</v>
      </c>
      <c r="Z33" s="44">
        <v>23348</v>
      </c>
      <c r="AA33" s="44">
        <v>0</v>
      </c>
      <c r="AB33" s="44">
        <v>0</v>
      </c>
    </row>
    <row r="34" spans="1:28" x14ac:dyDescent="0.25">
      <c r="A34" s="54">
        <v>35174470</v>
      </c>
      <c r="B34" s="49" t="s">
        <v>399</v>
      </c>
      <c r="C34" s="49" t="s">
        <v>386</v>
      </c>
      <c r="D34" s="50">
        <v>2.6</v>
      </c>
      <c r="E34" s="50">
        <v>2.6</v>
      </c>
      <c r="G34" s="44" t="s">
        <v>683</v>
      </c>
      <c r="H34" s="42">
        <v>42571102</v>
      </c>
      <c r="I34" s="42" t="s">
        <v>483</v>
      </c>
      <c r="J34" s="44" t="s">
        <v>484</v>
      </c>
      <c r="K34" s="51">
        <v>228</v>
      </c>
      <c r="L34" s="51">
        <v>15.070192511346873</v>
      </c>
      <c r="M34" s="44">
        <v>1669</v>
      </c>
      <c r="N34" s="52">
        <v>4.5821237256073353</v>
      </c>
      <c r="O34" s="52">
        <v>2.00970338842427E-2</v>
      </c>
      <c r="P34" s="52">
        <v>0.43229234750929496</v>
      </c>
      <c r="Q34" s="44">
        <v>39</v>
      </c>
      <c r="R34" s="44" t="s">
        <v>422</v>
      </c>
      <c r="S34" s="42" t="s">
        <v>485</v>
      </c>
      <c r="T34" s="42" t="s">
        <v>486</v>
      </c>
      <c r="U34" s="42" t="s">
        <v>486</v>
      </c>
      <c r="V34" s="42" t="s">
        <v>426</v>
      </c>
      <c r="W34" s="54">
        <v>35174470</v>
      </c>
      <c r="X34" s="44" t="s">
        <v>487</v>
      </c>
      <c r="Y34" s="44">
        <v>12700</v>
      </c>
      <c r="Z34" s="44">
        <v>1388</v>
      </c>
      <c r="AA34" s="44">
        <v>0</v>
      </c>
      <c r="AB34" s="44">
        <v>0</v>
      </c>
    </row>
    <row r="35" spans="1:28" x14ac:dyDescent="0.25">
      <c r="A35" s="49">
        <v>35173754</v>
      </c>
      <c r="B35" s="49" t="s">
        <v>399</v>
      </c>
      <c r="C35" s="49" t="s">
        <v>386</v>
      </c>
      <c r="D35" s="50">
        <v>6.3</v>
      </c>
      <c r="E35" s="50">
        <v>6.3</v>
      </c>
      <c r="G35" s="44" t="s">
        <v>683</v>
      </c>
      <c r="H35" s="42">
        <v>152481106</v>
      </c>
      <c r="I35" s="42" t="s">
        <v>488</v>
      </c>
      <c r="J35" s="44" t="s">
        <v>489</v>
      </c>
      <c r="K35" s="51">
        <v>656</v>
      </c>
      <c r="L35" s="51">
        <v>15.070192511346873</v>
      </c>
      <c r="M35" s="44">
        <v>1788</v>
      </c>
      <c r="N35" s="52">
        <v>9.7068016598079883</v>
      </c>
      <c r="O35" s="52">
        <v>1.47969537497073E-2</v>
      </c>
      <c r="P35" s="52">
        <v>0.79754743468359957</v>
      </c>
      <c r="Q35" s="44">
        <v>35</v>
      </c>
      <c r="R35" s="44" t="s">
        <v>422</v>
      </c>
      <c r="S35" s="42" t="s">
        <v>490</v>
      </c>
      <c r="T35" s="42" t="s">
        <v>455</v>
      </c>
      <c r="U35" s="42" t="s">
        <v>456</v>
      </c>
      <c r="V35" s="42" t="s">
        <v>426</v>
      </c>
      <c r="W35" s="49">
        <v>35173754</v>
      </c>
      <c r="X35" s="44" t="s">
        <v>491</v>
      </c>
      <c r="Y35" s="44">
        <v>48669</v>
      </c>
      <c r="Z35" s="44">
        <v>13408</v>
      </c>
      <c r="AA35" s="44">
        <v>0</v>
      </c>
      <c r="AB35" s="44">
        <v>0</v>
      </c>
    </row>
    <row r="36" spans="1:28" x14ac:dyDescent="0.25">
      <c r="A36" s="54">
        <v>35176549</v>
      </c>
      <c r="B36" s="49" t="s">
        <v>399</v>
      </c>
      <c r="C36" s="49" t="s">
        <v>386</v>
      </c>
      <c r="D36" s="44">
        <v>1</v>
      </c>
      <c r="E36" s="50">
        <v>1</v>
      </c>
      <c r="G36" s="44" t="s">
        <v>683</v>
      </c>
      <c r="H36" s="42">
        <v>42811113</v>
      </c>
      <c r="I36" s="42" t="s">
        <v>492</v>
      </c>
      <c r="J36" s="44" t="s">
        <v>493</v>
      </c>
      <c r="K36" s="51">
        <v>28</v>
      </c>
      <c r="L36" s="51">
        <v>5.5711568091715664</v>
      </c>
      <c r="M36" s="44">
        <v>2019</v>
      </c>
      <c r="N36" s="52">
        <v>0.24298082584551833</v>
      </c>
      <c r="O36" s="52">
        <v>8.6778866373399405E-3</v>
      </c>
      <c r="P36" s="52">
        <v>8.2959795844153139E-2</v>
      </c>
      <c r="Q36" s="44">
        <v>142</v>
      </c>
      <c r="R36" s="44" t="s">
        <v>422</v>
      </c>
      <c r="S36" s="42" t="s">
        <v>494</v>
      </c>
      <c r="T36" s="42" t="s">
        <v>486</v>
      </c>
      <c r="U36" s="42" t="s">
        <v>495</v>
      </c>
      <c r="V36" s="42" t="s">
        <v>426</v>
      </c>
      <c r="W36" s="54">
        <v>35176549</v>
      </c>
      <c r="X36" s="44" t="s">
        <v>496</v>
      </c>
      <c r="Y36" s="58">
        <v>5117</v>
      </c>
      <c r="Z36" s="44">
        <v>0</v>
      </c>
      <c r="AA36" s="44">
        <v>0</v>
      </c>
      <c r="AB36" s="44">
        <v>0</v>
      </c>
    </row>
    <row r="37" spans="1:28" x14ac:dyDescent="0.25">
      <c r="A37" s="49">
        <v>35173756</v>
      </c>
      <c r="B37" s="49" t="s">
        <v>399</v>
      </c>
      <c r="C37" s="49" t="s">
        <v>386</v>
      </c>
      <c r="D37" s="44">
        <v>9</v>
      </c>
      <c r="E37" s="50">
        <v>9</v>
      </c>
      <c r="G37" s="44" t="s">
        <v>683</v>
      </c>
      <c r="H37" s="42">
        <v>152762101</v>
      </c>
      <c r="I37" s="42" t="s">
        <v>497</v>
      </c>
      <c r="J37" s="44" t="s">
        <v>498</v>
      </c>
      <c r="K37" s="51">
        <v>309</v>
      </c>
      <c r="L37" s="51">
        <v>5.5711568091715664</v>
      </c>
      <c r="M37" s="44">
        <v>2028</v>
      </c>
      <c r="N37" s="52">
        <v>2.6354162018227107</v>
      </c>
      <c r="O37" s="52">
        <v>8.5288550220799699E-3</v>
      </c>
      <c r="P37" s="52">
        <v>0.63758533970477682</v>
      </c>
      <c r="Q37" s="44">
        <v>18</v>
      </c>
      <c r="R37" s="44" t="s">
        <v>422</v>
      </c>
      <c r="S37" s="42" t="s">
        <v>499</v>
      </c>
      <c r="T37" s="42" t="s">
        <v>500</v>
      </c>
      <c r="U37" s="42" t="s">
        <v>456</v>
      </c>
      <c r="V37" s="42" t="s">
        <v>426</v>
      </c>
      <c r="W37" s="57" t="s">
        <v>501</v>
      </c>
      <c r="X37" s="44" t="s">
        <v>502</v>
      </c>
      <c r="Y37" s="44">
        <v>48525</v>
      </c>
      <c r="Z37" s="44">
        <v>0</v>
      </c>
      <c r="AA37" s="44">
        <v>1291</v>
      </c>
      <c r="AB37" s="44">
        <v>0</v>
      </c>
    </row>
    <row r="38" spans="1:28" x14ac:dyDescent="0.25">
      <c r="A38" s="54">
        <v>35174465</v>
      </c>
      <c r="B38" s="49" t="s">
        <v>399</v>
      </c>
      <c r="C38" s="49" t="s">
        <v>386</v>
      </c>
      <c r="D38" s="50">
        <v>9</v>
      </c>
      <c r="E38" s="50">
        <v>9</v>
      </c>
      <c r="G38" s="44" t="s">
        <v>683</v>
      </c>
      <c r="H38" s="42">
        <v>152762101</v>
      </c>
      <c r="I38" s="42" t="s">
        <v>497</v>
      </c>
      <c r="J38" s="44" t="s">
        <v>498</v>
      </c>
      <c r="K38" s="51">
        <v>309</v>
      </c>
      <c r="L38" s="51">
        <v>1.8329288371006405</v>
      </c>
      <c r="M38" s="44">
        <v>2028</v>
      </c>
      <c r="N38" s="52">
        <v>2.6354162018227107</v>
      </c>
      <c r="O38" s="52">
        <v>8.5288550220799699E-3</v>
      </c>
      <c r="P38" s="52">
        <v>0.78973632000858052</v>
      </c>
      <c r="Q38" s="44">
        <v>18</v>
      </c>
      <c r="R38" s="44" t="s">
        <v>422</v>
      </c>
      <c r="S38" s="42" t="s">
        <v>499</v>
      </c>
      <c r="T38" s="42" t="s">
        <v>500</v>
      </c>
      <c r="U38" s="42" t="s">
        <v>456</v>
      </c>
      <c r="V38" s="42" t="s">
        <v>426</v>
      </c>
      <c r="W38" s="54">
        <v>35174465</v>
      </c>
      <c r="X38" s="44" t="s">
        <v>503</v>
      </c>
      <c r="Y38" s="44">
        <v>28394</v>
      </c>
      <c r="Z38" s="44">
        <v>32374</v>
      </c>
      <c r="AA38" s="44">
        <v>0</v>
      </c>
      <c r="AB38" s="44">
        <v>0</v>
      </c>
    </row>
    <row r="39" spans="1:28" x14ac:dyDescent="0.25">
      <c r="A39" s="49">
        <v>35174466</v>
      </c>
      <c r="B39" s="49" t="s">
        <v>399</v>
      </c>
      <c r="C39" s="49" t="s">
        <v>386</v>
      </c>
      <c r="D39" s="44">
        <v>7.35</v>
      </c>
      <c r="E39" s="50">
        <v>7.35</v>
      </c>
      <c r="G39" s="44" t="s">
        <v>683</v>
      </c>
      <c r="H39" s="42">
        <v>152762101</v>
      </c>
      <c r="I39" s="42" t="s">
        <v>497</v>
      </c>
      <c r="J39" s="44" t="s">
        <v>498</v>
      </c>
      <c r="K39" s="51">
        <v>309</v>
      </c>
      <c r="L39" s="51">
        <v>17.958695812230889</v>
      </c>
      <c r="M39" s="44">
        <v>2028</v>
      </c>
      <c r="N39" s="52">
        <v>2.6354162018227107</v>
      </c>
      <c r="O39" s="52">
        <v>8.5288550220799699E-3</v>
      </c>
      <c r="P39" s="52">
        <v>0.51413216410505536</v>
      </c>
      <c r="Q39" s="44">
        <v>18</v>
      </c>
      <c r="R39" s="44" t="s">
        <v>422</v>
      </c>
      <c r="S39" s="42" t="s">
        <v>499</v>
      </c>
      <c r="T39" s="42" t="s">
        <v>500</v>
      </c>
      <c r="U39" s="42" t="s">
        <v>456</v>
      </c>
      <c r="V39" s="42" t="s">
        <v>426</v>
      </c>
      <c r="W39" s="57" t="s">
        <v>504</v>
      </c>
      <c r="X39" s="44" t="s">
        <v>505</v>
      </c>
      <c r="Y39" s="44">
        <v>32300</v>
      </c>
      <c r="Z39" s="44">
        <v>0</v>
      </c>
      <c r="AA39" s="44">
        <v>0</v>
      </c>
      <c r="AB39" s="44">
        <v>0</v>
      </c>
    </row>
    <row r="40" spans="1:28" x14ac:dyDescent="0.25">
      <c r="A40" s="48">
        <v>35137599</v>
      </c>
      <c r="B40" s="49" t="s">
        <v>399</v>
      </c>
      <c r="C40" s="49" t="s">
        <v>386</v>
      </c>
      <c r="D40" s="50">
        <v>1.29</v>
      </c>
      <c r="E40" s="50">
        <v>1.29</v>
      </c>
      <c r="G40" s="44" t="s">
        <v>683</v>
      </c>
      <c r="H40" s="42">
        <v>43141101</v>
      </c>
      <c r="I40" s="42" t="s">
        <v>61</v>
      </c>
      <c r="J40" s="44" t="s">
        <v>506</v>
      </c>
      <c r="K40" s="51">
        <v>18</v>
      </c>
      <c r="L40" s="51">
        <v>17.958695812230889</v>
      </c>
      <c r="M40" s="44">
        <v>2060</v>
      </c>
      <c r="N40" s="52">
        <v>0.13857166771422966</v>
      </c>
      <c r="O40" s="52">
        <v>7.6984259841238701E-3</v>
      </c>
      <c r="P40" s="52">
        <v>8.6715940981107215E-2</v>
      </c>
      <c r="Q40" s="44">
        <v>152</v>
      </c>
      <c r="R40" s="44" t="s">
        <v>422</v>
      </c>
      <c r="S40" s="42" t="s">
        <v>423</v>
      </c>
      <c r="T40" s="42" t="s">
        <v>424</v>
      </c>
      <c r="U40" s="42" t="s">
        <v>425</v>
      </c>
      <c r="V40" s="42" t="s">
        <v>426</v>
      </c>
      <c r="W40" s="56">
        <v>35137599</v>
      </c>
      <c r="X40" s="44" t="s">
        <v>507</v>
      </c>
      <c r="Y40" s="44">
        <v>6811.2</v>
      </c>
      <c r="Z40" s="44">
        <v>0</v>
      </c>
      <c r="AA40" s="44">
        <v>0</v>
      </c>
      <c r="AB40" s="44">
        <v>0</v>
      </c>
    </row>
    <row r="41" spans="1:28" x14ac:dyDescent="0.25">
      <c r="A41" s="54">
        <v>35173755</v>
      </c>
      <c r="B41" s="49" t="s">
        <v>399</v>
      </c>
      <c r="C41" s="49" t="s">
        <v>386</v>
      </c>
      <c r="D41" s="50">
        <v>2.2799999999999998</v>
      </c>
      <c r="E41" s="50">
        <v>2.2799999999999998</v>
      </c>
      <c r="G41" s="44" t="s">
        <v>511</v>
      </c>
      <c r="H41" s="42">
        <v>163201101</v>
      </c>
      <c r="I41" s="42" t="s">
        <v>438</v>
      </c>
      <c r="J41" s="44" t="s">
        <v>508</v>
      </c>
      <c r="K41" s="51">
        <v>125</v>
      </c>
      <c r="L41" s="51">
        <v>17.958695812230889</v>
      </c>
      <c r="M41" s="44">
        <v>2389</v>
      </c>
      <c r="N41" s="52">
        <v>0.33299143571013873</v>
      </c>
      <c r="O41" s="52">
        <v>2.6639314856811099E-3</v>
      </c>
      <c r="P41" s="52">
        <v>5.5015676579905991E-2</v>
      </c>
      <c r="Q41" s="44">
        <v>38</v>
      </c>
      <c r="R41" s="44" t="s">
        <v>422</v>
      </c>
      <c r="S41" s="42" t="s">
        <v>429</v>
      </c>
      <c r="T41" s="42" t="s">
        <v>430</v>
      </c>
      <c r="U41" s="42" t="s">
        <v>431</v>
      </c>
      <c r="V41" s="42" t="s">
        <v>432</v>
      </c>
      <c r="W41" s="54">
        <v>35173755</v>
      </c>
      <c r="X41" s="44" t="s">
        <v>509</v>
      </c>
      <c r="Y41" s="44">
        <v>7774</v>
      </c>
      <c r="Z41" s="44">
        <v>300</v>
      </c>
      <c r="AA41" s="44">
        <v>0</v>
      </c>
      <c r="AB41" s="44">
        <v>0</v>
      </c>
    </row>
    <row r="42" spans="1:28" x14ac:dyDescent="0.25">
      <c r="A42" s="54">
        <v>35199560</v>
      </c>
      <c r="B42" s="49" t="s">
        <v>399</v>
      </c>
      <c r="C42" s="49" t="s">
        <v>386</v>
      </c>
      <c r="D42" s="50">
        <v>0.85</v>
      </c>
      <c r="E42" s="50">
        <v>0.85</v>
      </c>
      <c r="G42" s="44" t="s">
        <v>511</v>
      </c>
      <c r="H42" s="42">
        <v>163201101</v>
      </c>
      <c r="I42" s="42" t="s">
        <v>438</v>
      </c>
      <c r="J42" s="44" t="s">
        <v>508</v>
      </c>
      <c r="K42" s="51">
        <v>125</v>
      </c>
      <c r="L42" s="51">
        <v>10.939271484123456</v>
      </c>
      <c r="M42" s="44">
        <v>2389</v>
      </c>
      <c r="N42" s="52">
        <v>0.33299143571013873</v>
      </c>
      <c r="O42" s="52">
        <v>2.6639314856811099E-3</v>
      </c>
      <c r="P42" s="52">
        <v>2.9136552726351742E-2</v>
      </c>
      <c r="Q42" s="44">
        <v>38</v>
      </c>
      <c r="R42" s="44" t="s">
        <v>422</v>
      </c>
      <c r="S42" s="42" t="s">
        <v>429</v>
      </c>
      <c r="T42" s="42" t="s">
        <v>430</v>
      </c>
      <c r="U42" s="42" t="s">
        <v>431</v>
      </c>
      <c r="V42" s="42" t="s">
        <v>432</v>
      </c>
      <c r="W42" s="54">
        <v>35199560</v>
      </c>
      <c r="X42" s="44" t="s">
        <v>510</v>
      </c>
      <c r="Y42" s="44">
        <v>335</v>
      </c>
      <c r="Z42" s="44">
        <v>4694</v>
      </c>
      <c r="AA42" s="44">
        <v>0</v>
      </c>
      <c r="AB42" s="44">
        <v>0</v>
      </c>
    </row>
    <row r="43" spans="1:28" x14ac:dyDescent="0.25">
      <c r="A43" s="54">
        <v>35174469</v>
      </c>
      <c r="B43" s="49" t="s">
        <v>399</v>
      </c>
      <c r="C43" s="49" t="s">
        <v>386</v>
      </c>
      <c r="D43" s="50">
        <v>10.88</v>
      </c>
      <c r="E43" s="50">
        <v>10.88</v>
      </c>
      <c r="G43" s="44" t="s">
        <v>511</v>
      </c>
      <c r="H43" s="42">
        <v>163751102</v>
      </c>
      <c r="I43" s="42" t="s">
        <v>24</v>
      </c>
      <c r="J43" s="44" t="s">
        <v>512</v>
      </c>
      <c r="K43" s="51">
        <v>132</v>
      </c>
      <c r="L43" s="51">
        <v>10.939271484123456</v>
      </c>
      <c r="M43" s="44">
        <v>2447</v>
      </c>
      <c r="N43" s="52">
        <v>0.29501467813545945</v>
      </c>
      <c r="O43" s="52">
        <v>2.2349596828443899E-3</v>
      </c>
      <c r="P43" s="52">
        <v>0.21245293141065599</v>
      </c>
      <c r="Q43" s="44">
        <v>5</v>
      </c>
      <c r="R43" s="44" t="s">
        <v>422</v>
      </c>
      <c r="S43" s="42" t="s">
        <v>429</v>
      </c>
      <c r="T43" s="42" t="s">
        <v>430</v>
      </c>
      <c r="U43" s="42" t="s">
        <v>431</v>
      </c>
      <c r="V43" s="42" t="s">
        <v>432</v>
      </c>
      <c r="W43" s="54">
        <v>35174469</v>
      </c>
      <c r="X43" s="44" t="s">
        <v>513</v>
      </c>
      <c r="Y43" s="44">
        <v>49190</v>
      </c>
      <c r="Z43" s="44">
        <v>6337</v>
      </c>
      <c r="AA43" s="44">
        <v>1373</v>
      </c>
      <c r="AB43" s="44">
        <v>0</v>
      </c>
    </row>
    <row r="44" spans="1:28" x14ac:dyDescent="0.25">
      <c r="A44" s="54">
        <v>35176497</v>
      </c>
      <c r="B44" s="49" t="s">
        <v>399</v>
      </c>
      <c r="C44" s="49" t="s">
        <v>386</v>
      </c>
      <c r="D44" s="50">
        <v>0.6</v>
      </c>
      <c r="E44" s="50">
        <v>0.6</v>
      </c>
      <c r="G44" s="44" t="s">
        <v>683</v>
      </c>
      <c r="H44" s="42">
        <v>162821702</v>
      </c>
      <c r="I44" s="42" t="s">
        <v>204</v>
      </c>
      <c r="J44" s="44" t="s">
        <v>514</v>
      </c>
      <c r="K44" s="51">
        <v>182</v>
      </c>
      <c r="L44" s="51">
        <v>10.939271484123456</v>
      </c>
      <c r="M44" s="44">
        <v>2651</v>
      </c>
      <c r="N44" s="52">
        <v>0.16988153678633955</v>
      </c>
      <c r="O44" s="52">
        <v>9.3341503728757997E-4</v>
      </c>
      <c r="P44" s="52">
        <v>5.4777573964011382E-3</v>
      </c>
      <c r="Q44" s="44">
        <v>66</v>
      </c>
      <c r="R44" s="44" t="s">
        <v>422</v>
      </c>
      <c r="S44" s="42" t="s">
        <v>460</v>
      </c>
      <c r="T44" s="42" t="s">
        <v>461</v>
      </c>
      <c r="U44" s="42" t="s">
        <v>431</v>
      </c>
      <c r="V44" s="42" t="s">
        <v>432</v>
      </c>
      <c r="W44" s="54">
        <v>35176497</v>
      </c>
      <c r="X44" s="44" t="s">
        <v>515</v>
      </c>
      <c r="Y44" s="58">
        <v>3180</v>
      </c>
      <c r="Z44" s="58">
        <v>636</v>
      </c>
      <c r="AA44" s="44">
        <v>0</v>
      </c>
      <c r="AB44" s="44">
        <v>0</v>
      </c>
    </row>
    <row r="45" spans="1:28" x14ac:dyDescent="0.25">
      <c r="A45" s="48">
        <v>35047601</v>
      </c>
      <c r="B45" s="49" t="s">
        <v>399</v>
      </c>
      <c r="C45" s="49" t="s">
        <v>386</v>
      </c>
      <c r="D45" s="50">
        <v>8.7799999999999994</v>
      </c>
      <c r="E45" s="50">
        <v>8.7799999999999994</v>
      </c>
      <c r="G45" s="44" t="s">
        <v>683</v>
      </c>
      <c r="H45" s="42">
        <v>152481105</v>
      </c>
      <c r="I45" s="42" t="s">
        <v>516</v>
      </c>
      <c r="J45" s="44" t="s">
        <v>517</v>
      </c>
      <c r="K45" s="51">
        <v>144</v>
      </c>
      <c r="L45" s="51">
        <v>1.4875630186121087</v>
      </c>
      <c r="M45" s="44">
        <v>2734</v>
      </c>
      <c r="N45" s="52">
        <v>7.2261720625563505E-2</v>
      </c>
      <c r="O45" s="52">
        <v>5.0181750434419097E-4</v>
      </c>
      <c r="P45" s="52">
        <v>3.9008872629652795E-2</v>
      </c>
      <c r="Q45" s="44">
        <v>9</v>
      </c>
      <c r="R45" s="44" t="s">
        <v>422</v>
      </c>
      <c r="S45" s="42" t="s">
        <v>454</v>
      </c>
      <c r="T45" s="42" t="s">
        <v>455</v>
      </c>
      <c r="U45" s="42" t="s">
        <v>456</v>
      </c>
      <c r="V45" s="42" t="s">
        <v>426</v>
      </c>
      <c r="W45" s="48">
        <v>35047601</v>
      </c>
      <c r="X45" s="44" t="s">
        <v>518</v>
      </c>
      <c r="Y45" s="44">
        <v>46200</v>
      </c>
      <c r="Z45" s="44">
        <v>0</v>
      </c>
      <c r="AA45" s="44">
        <v>0</v>
      </c>
      <c r="AB45" s="44">
        <v>0</v>
      </c>
    </row>
    <row r="46" spans="1:28" x14ac:dyDescent="0.25">
      <c r="A46" s="48">
        <v>35048678</v>
      </c>
      <c r="B46" s="49" t="s">
        <v>399</v>
      </c>
      <c r="C46" s="49" t="s">
        <v>386</v>
      </c>
      <c r="D46" s="50">
        <v>7</v>
      </c>
      <c r="E46" s="50">
        <v>7</v>
      </c>
      <c r="G46" s="44" t="s">
        <v>683</v>
      </c>
      <c r="H46" s="42">
        <v>152481105</v>
      </c>
      <c r="I46" s="42" t="s">
        <v>516</v>
      </c>
      <c r="J46" s="44" t="s">
        <v>517</v>
      </c>
      <c r="K46" s="51">
        <v>144</v>
      </c>
      <c r="L46" s="51">
        <v>4.0398645433651392</v>
      </c>
      <c r="M46" s="44">
        <v>2734</v>
      </c>
      <c r="N46" s="52">
        <v>7.2261720625563505E-2</v>
      </c>
      <c r="O46" s="52">
        <v>5.0181750434419097E-4</v>
      </c>
      <c r="P46" s="52">
        <v>3.1100467927969201E-2</v>
      </c>
      <c r="Q46" s="44">
        <v>9</v>
      </c>
      <c r="R46" s="44" t="s">
        <v>422</v>
      </c>
      <c r="S46" s="42" t="s">
        <v>454</v>
      </c>
      <c r="T46" s="42" t="s">
        <v>455</v>
      </c>
      <c r="U46" s="42" t="s">
        <v>456</v>
      </c>
      <c r="V46" s="42" t="s">
        <v>426</v>
      </c>
      <c r="W46" s="48">
        <v>35048678</v>
      </c>
      <c r="X46" s="44" t="s">
        <v>519</v>
      </c>
      <c r="Y46" s="44">
        <v>43824</v>
      </c>
      <c r="Z46" s="44">
        <v>0</v>
      </c>
      <c r="AA46" s="44">
        <v>0</v>
      </c>
      <c r="AB46" s="44">
        <v>0</v>
      </c>
    </row>
    <row r="47" spans="1:28" x14ac:dyDescent="0.25">
      <c r="A47" s="57">
        <v>35046371</v>
      </c>
      <c r="B47" s="49" t="s">
        <v>399</v>
      </c>
      <c r="C47" s="49" t="s">
        <v>386</v>
      </c>
      <c r="D47" s="50">
        <v>12.92</v>
      </c>
      <c r="E47" s="50">
        <v>12.92</v>
      </c>
      <c r="G47" s="44" t="s">
        <v>683</v>
      </c>
      <c r="H47" s="42">
        <v>162821702</v>
      </c>
      <c r="I47" s="42" t="s">
        <v>204</v>
      </c>
      <c r="J47" s="44" t="s">
        <v>520</v>
      </c>
      <c r="K47" s="51">
        <v>168</v>
      </c>
      <c r="L47" s="51">
        <v>7.2476070002686637</v>
      </c>
      <c r="M47" s="44">
        <v>2825</v>
      </c>
      <c r="N47" s="52">
        <v>3.7039392086111352E-2</v>
      </c>
      <c r="O47" s="52">
        <v>2.2047257194113899E-4</v>
      </c>
      <c r="P47" s="52">
        <v>2.7525215136008477E-2</v>
      </c>
      <c r="Q47" s="44">
        <v>37</v>
      </c>
      <c r="R47" s="44" t="s">
        <v>422</v>
      </c>
      <c r="S47" s="42" t="s">
        <v>460</v>
      </c>
      <c r="T47" s="42" t="s">
        <v>461</v>
      </c>
      <c r="U47" s="42" t="s">
        <v>431</v>
      </c>
      <c r="V47" s="42" t="s">
        <v>432</v>
      </c>
      <c r="W47" s="57">
        <v>35046371</v>
      </c>
      <c r="X47" s="44" t="s">
        <v>521</v>
      </c>
      <c r="Y47" s="44">
        <v>68112</v>
      </c>
      <c r="Z47" s="44">
        <v>0</v>
      </c>
      <c r="AA47" s="44">
        <v>0</v>
      </c>
      <c r="AB47" s="44">
        <v>0</v>
      </c>
    </row>
    <row r="48" spans="1:28" x14ac:dyDescent="0.25">
      <c r="A48" s="49">
        <v>35114053</v>
      </c>
      <c r="B48" s="49" t="s">
        <v>399</v>
      </c>
      <c r="C48" s="49" t="s">
        <v>393</v>
      </c>
      <c r="D48" s="50">
        <v>1.56</v>
      </c>
      <c r="E48" s="50">
        <v>1.56</v>
      </c>
      <c r="G48" s="44" t="s">
        <v>522</v>
      </c>
      <c r="H48" s="42">
        <v>163751102</v>
      </c>
      <c r="I48" s="42" t="s">
        <v>24</v>
      </c>
      <c r="J48" s="44" t="s">
        <v>25</v>
      </c>
      <c r="K48" s="51">
        <v>218</v>
      </c>
      <c r="L48" s="51">
        <v>19.349413785010832</v>
      </c>
      <c r="M48" s="44">
        <v>2271</v>
      </c>
      <c r="N48" s="52">
        <v>0.81904811310262859</v>
      </c>
      <c r="O48" s="52">
        <v>3.75710143625059E-3</v>
      </c>
      <c r="P48" s="52">
        <v>4.9609640211221197E-2</v>
      </c>
      <c r="Q48" s="44">
        <v>20</v>
      </c>
      <c r="R48" s="44" t="s">
        <v>422</v>
      </c>
      <c r="S48" s="42" t="s">
        <v>429</v>
      </c>
      <c r="T48" s="42" t="s">
        <v>430</v>
      </c>
      <c r="U48" s="42" t="s">
        <v>431</v>
      </c>
      <c r="V48" s="42" t="s">
        <v>432</v>
      </c>
      <c r="W48" s="49">
        <v>35114053</v>
      </c>
      <c r="X48" s="44" t="s">
        <v>523</v>
      </c>
      <c r="Y48" s="44">
        <v>8212</v>
      </c>
      <c r="Z48" s="44">
        <v>0</v>
      </c>
      <c r="AA48" s="44">
        <v>0</v>
      </c>
      <c r="AB48" s="44">
        <v>0</v>
      </c>
    </row>
    <row r="49" spans="1:28" x14ac:dyDescent="0.25">
      <c r="A49" s="53">
        <v>35095163</v>
      </c>
      <c r="B49" s="49" t="s">
        <v>399</v>
      </c>
      <c r="C49" s="49" t="s">
        <v>393</v>
      </c>
      <c r="D49" s="44">
        <v>1.24</v>
      </c>
      <c r="E49" s="50">
        <v>1.24</v>
      </c>
      <c r="G49" s="44" t="s">
        <v>522</v>
      </c>
      <c r="H49" s="42">
        <v>163751102</v>
      </c>
      <c r="I49" s="42" t="s">
        <v>24</v>
      </c>
      <c r="J49" s="44" t="s">
        <v>25</v>
      </c>
      <c r="K49" s="51">
        <v>218</v>
      </c>
      <c r="L49" s="51">
        <v>19.349413785010832</v>
      </c>
      <c r="M49" s="44">
        <v>2271</v>
      </c>
      <c r="N49" s="52">
        <v>0.81904811310262859</v>
      </c>
      <c r="O49" s="52">
        <v>3.75710143625059E-3</v>
      </c>
      <c r="P49" s="52">
        <v>3.9433303757637365E-2</v>
      </c>
      <c r="Q49" s="44">
        <v>20</v>
      </c>
      <c r="R49" s="44" t="s">
        <v>422</v>
      </c>
      <c r="S49" s="42" t="s">
        <v>429</v>
      </c>
      <c r="T49" s="42" t="s">
        <v>430</v>
      </c>
      <c r="U49" s="42" t="s">
        <v>431</v>
      </c>
      <c r="V49" s="42" t="s">
        <v>432</v>
      </c>
      <c r="W49" s="53">
        <v>35095163</v>
      </c>
      <c r="X49" s="44" t="s">
        <v>524</v>
      </c>
      <c r="Y49" s="44">
        <v>6559</v>
      </c>
      <c r="Z49" s="44">
        <v>0</v>
      </c>
      <c r="AA49" s="44">
        <v>0</v>
      </c>
      <c r="AB49" s="44">
        <v>0</v>
      </c>
    </row>
    <row r="50" spans="1:28" x14ac:dyDescent="0.25">
      <c r="A50" s="53">
        <v>35112976</v>
      </c>
      <c r="B50" s="49" t="s">
        <v>399</v>
      </c>
      <c r="C50" s="49" t="s">
        <v>393</v>
      </c>
      <c r="D50" s="44">
        <v>1.83</v>
      </c>
      <c r="E50" s="50">
        <v>1.83</v>
      </c>
      <c r="G50" s="44" t="s">
        <v>522</v>
      </c>
      <c r="H50" s="42">
        <v>163201101</v>
      </c>
      <c r="I50" s="42" t="s">
        <v>438</v>
      </c>
      <c r="J50" s="44" t="s">
        <v>439</v>
      </c>
      <c r="K50" s="51">
        <v>221</v>
      </c>
      <c r="L50" s="51">
        <v>19.349413785010832</v>
      </c>
      <c r="M50" s="44">
        <v>2293</v>
      </c>
      <c r="N50" s="52">
        <v>0.77919288741955783</v>
      </c>
      <c r="O50" s="52">
        <v>3.5257596715817098E-3</v>
      </c>
      <c r="P50" s="52">
        <v>5.6140708920967383E-2</v>
      </c>
      <c r="Q50" s="44">
        <v>63</v>
      </c>
      <c r="R50" s="44" t="s">
        <v>422</v>
      </c>
      <c r="S50" s="42" t="s">
        <v>429</v>
      </c>
      <c r="T50" s="42" t="s">
        <v>430</v>
      </c>
      <c r="U50" s="42" t="s">
        <v>431</v>
      </c>
      <c r="V50" s="42" t="s">
        <v>432</v>
      </c>
      <c r="W50" s="53">
        <v>35112976</v>
      </c>
      <c r="X50" s="44" t="s">
        <v>525</v>
      </c>
      <c r="Y50" s="44">
        <v>9662.4</v>
      </c>
      <c r="Z50" s="44">
        <v>0</v>
      </c>
      <c r="AA50" s="44">
        <v>0</v>
      </c>
      <c r="AB50" s="44">
        <v>0</v>
      </c>
    </row>
    <row r="51" spans="1:28" x14ac:dyDescent="0.25">
      <c r="A51" s="53">
        <v>35112974</v>
      </c>
      <c r="B51" s="49" t="s">
        <v>399</v>
      </c>
      <c r="C51" s="49" t="s">
        <v>393</v>
      </c>
      <c r="D51" s="44">
        <v>2.61</v>
      </c>
      <c r="E51" s="50">
        <v>2.61</v>
      </c>
      <c r="G51" s="44" t="s">
        <v>522</v>
      </c>
      <c r="H51" s="42">
        <v>163201101</v>
      </c>
      <c r="I51" s="42" t="s">
        <v>438</v>
      </c>
      <c r="J51" s="44" t="s">
        <v>439</v>
      </c>
      <c r="K51" s="51">
        <v>221</v>
      </c>
      <c r="L51" s="51">
        <v>19.349413785010832</v>
      </c>
      <c r="M51" s="44">
        <v>2293</v>
      </c>
      <c r="N51" s="52">
        <v>0.77919288741955783</v>
      </c>
      <c r="O51" s="52">
        <v>3.5257596715817098E-3</v>
      </c>
      <c r="P51" s="52">
        <v>8.0069535674166595E-2</v>
      </c>
      <c r="Q51" s="44">
        <v>63</v>
      </c>
      <c r="R51" s="44" t="s">
        <v>422</v>
      </c>
      <c r="S51" s="42" t="s">
        <v>429</v>
      </c>
      <c r="T51" s="42" t="s">
        <v>430</v>
      </c>
      <c r="U51" s="42" t="s">
        <v>431</v>
      </c>
      <c r="V51" s="42" t="s">
        <v>432</v>
      </c>
      <c r="W51" s="53">
        <v>35112974</v>
      </c>
      <c r="X51" s="44" t="s">
        <v>526</v>
      </c>
      <c r="Y51" s="44">
        <v>13780.8</v>
      </c>
      <c r="Z51" s="44">
        <v>0</v>
      </c>
      <c r="AA51" s="44">
        <v>0</v>
      </c>
      <c r="AB51" s="44">
        <v>0</v>
      </c>
    </row>
    <row r="52" spans="1:28" x14ac:dyDescent="0.25">
      <c r="A52" s="54">
        <v>35072361</v>
      </c>
      <c r="B52" s="49" t="s">
        <v>399</v>
      </c>
      <c r="C52" s="49" t="s">
        <v>393</v>
      </c>
      <c r="D52" s="50">
        <v>1.46</v>
      </c>
      <c r="E52" s="50">
        <v>1.46</v>
      </c>
      <c r="G52" s="44" t="s">
        <v>522</v>
      </c>
      <c r="H52" s="42">
        <v>163692102</v>
      </c>
      <c r="I52" s="42" t="s">
        <v>458</v>
      </c>
      <c r="J52" s="44" t="s">
        <v>459</v>
      </c>
      <c r="K52" s="51">
        <v>256</v>
      </c>
      <c r="L52" s="51">
        <v>19.349413785010832</v>
      </c>
      <c r="M52" s="44">
        <v>2659</v>
      </c>
      <c r="N52" s="52">
        <v>0.22060872270922624</v>
      </c>
      <c r="O52" s="52">
        <v>8.61752823082915E-4</v>
      </c>
      <c r="P52" s="52">
        <v>1.2016432307249922E-2</v>
      </c>
      <c r="Q52" s="44">
        <v>8</v>
      </c>
      <c r="R52" s="44" t="s">
        <v>422</v>
      </c>
      <c r="S52" s="42" t="s">
        <v>460</v>
      </c>
      <c r="T52" s="42" t="s">
        <v>461</v>
      </c>
      <c r="U52" s="42" t="s">
        <v>431</v>
      </c>
      <c r="V52" s="42" t="s">
        <v>432</v>
      </c>
      <c r="W52" s="54">
        <v>35072361</v>
      </c>
      <c r="X52" s="44" t="s">
        <v>527</v>
      </c>
      <c r="Y52" s="44">
        <v>7703</v>
      </c>
      <c r="Z52" s="44">
        <v>0</v>
      </c>
      <c r="AA52" s="44">
        <v>0</v>
      </c>
      <c r="AB52" s="44">
        <v>0</v>
      </c>
    </row>
    <row r="53" spans="1:28" x14ac:dyDescent="0.25">
      <c r="A53" s="49">
        <v>35173959</v>
      </c>
      <c r="B53" s="49" t="s">
        <v>399</v>
      </c>
      <c r="C53" s="49" t="s">
        <v>393</v>
      </c>
      <c r="D53" s="44">
        <v>2.19</v>
      </c>
      <c r="E53" s="50">
        <v>2.19</v>
      </c>
      <c r="G53" s="44" t="s">
        <v>522</v>
      </c>
      <c r="H53" s="42">
        <v>163661702</v>
      </c>
      <c r="I53" s="42" t="s">
        <v>27</v>
      </c>
      <c r="J53" s="44" t="s">
        <v>33</v>
      </c>
      <c r="K53" s="51">
        <v>132</v>
      </c>
      <c r="L53" s="51">
        <v>19.349413785010832</v>
      </c>
      <c r="M53" s="44">
        <v>2678</v>
      </c>
      <c r="N53" s="52">
        <v>9.8599022534639355E-2</v>
      </c>
      <c r="O53" s="52">
        <v>7.4696229192908604E-4</v>
      </c>
      <c r="P53" s="52">
        <v>1.3225226741565671E-2</v>
      </c>
      <c r="Q53" s="44">
        <v>32</v>
      </c>
      <c r="R53" s="44" t="s">
        <v>422</v>
      </c>
      <c r="S53" s="42" t="s">
        <v>447</v>
      </c>
      <c r="T53" s="42" t="s">
        <v>448</v>
      </c>
      <c r="U53" s="42" t="s">
        <v>449</v>
      </c>
      <c r="V53" s="42" t="s">
        <v>432</v>
      </c>
      <c r="W53" s="49">
        <v>35173959</v>
      </c>
      <c r="X53" s="44" t="s">
        <v>528</v>
      </c>
      <c r="Y53" s="44">
        <v>11546</v>
      </c>
      <c r="Z53" s="44">
        <v>0</v>
      </c>
      <c r="AA53" s="44">
        <v>0</v>
      </c>
      <c r="AB53" s="44">
        <v>0</v>
      </c>
    </row>
    <row r="54" spans="1:28" x14ac:dyDescent="0.25">
      <c r="A54" s="49">
        <v>35116440</v>
      </c>
      <c r="B54" s="49" t="s">
        <v>399</v>
      </c>
      <c r="C54" s="49" t="s">
        <v>393</v>
      </c>
      <c r="D54" s="44">
        <v>1.89</v>
      </c>
      <c r="E54" s="50">
        <v>1.89</v>
      </c>
      <c r="G54" s="44" t="s">
        <v>522</v>
      </c>
      <c r="H54" s="42">
        <v>163661702</v>
      </c>
      <c r="I54" s="42" t="s">
        <v>27</v>
      </c>
      <c r="J54" s="44" t="s">
        <v>470</v>
      </c>
      <c r="K54" s="51">
        <v>53</v>
      </c>
      <c r="L54" s="51">
        <v>19.349413785010832</v>
      </c>
      <c r="M54" s="44">
        <v>2829</v>
      </c>
      <c r="N54" s="52">
        <v>1.121599435682569E-2</v>
      </c>
      <c r="O54" s="52">
        <v>2.1162253503444699E-4</v>
      </c>
      <c r="P54" s="52">
        <v>3.5156658104723649E-3</v>
      </c>
      <c r="Q54" s="44">
        <v>102</v>
      </c>
      <c r="R54" s="44" t="s">
        <v>434</v>
      </c>
      <c r="S54" s="42" t="s">
        <v>447</v>
      </c>
      <c r="T54" s="42" t="s">
        <v>448</v>
      </c>
      <c r="U54" s="42" t="s">
        <v>449</v>
      </c>
      <c r="V54" s="42" t="s">
        <v>432</v>
      </c>
      <c r="W54" s="49">
        <v>35116440</v>
      </c>
      <c r="X54" s="44" t="s">
        <v>529</v>
      </c>
      <c r="Y54" s="44">
        <v>9980</v>
      </c>
      <c r="Z54" s="44">
        <v>0</v>
      </c>
      <c r="AA54" s="44">
        <v>0</v>
      </c>
      <c r="AB54" s="44">
        <v>0</v>
      </c>
    </row>
    <row r="55" spans="1:28" x14ac:dyDescent="0.25">
      <c r="A55" s="53">
        <v>74022384</v>
      </c>
      <c r="B55" s="49" t="s">
        <v>399</v>
      </c>
      <c r="C55" s="49" t="s">
        <v>384</v>
      </c>
      <c r="D55" s="44">
        <v>5.55</v>
      </c>
      <c r="E55" s="50">
        <v>3.01</v>
      </c>
      <c r="F55" s="44">
        <v>2.54</v>
      </c>
      <c r="G55" s="44" t="s">
        <v>530</v>
      </c>
      <c r="H55" s="42">
        <v>42751113</v>
      </c>
      <c r="I55" s="42" t="s">
        <v>12</v>
      </c>
      <c r="J55" s="44" t="s">
        <v>13</v>
      </c>
      <c r="K55" s="51">
        <v>49</v>
      </c>
      <c r="L55" s="51">
        <v>17.017391080865206</v>
      </c>
      <c r="M55" s="44">
        <v>481</v>
      </c>
      <c r="N55" s="52">
        <v>7.7176979971943318</v>
      </c>
      <c r="O55" s="52">
        <v>0.15750404075906799</v>
      </c>
      <c r="P55" s="52">
        <v>5.2223134935610931</v>
      </c>
      <c r="Q55" s="44">
        <v>209</v>
      </c>
      <c r="R55" s="44" t="s">
        <v>422</v>
      </c>
      <c r="S55" s="42" t="s">
        <v>531</v>
      </c>
      <c r="T55" s="42" t="s">
        <v>486</v>
      </c>
      <c r="U55" s="42" t="s">
        <v>486</v>
      </c>
      <c r="V55" s="42" t="s">
        <v>426</v>
      </c>
      <c r="W55" s="53">
        <v>74022384</v>
      </c>
      <c r="X55" s="44" t="s">
        <v>532</v>
      </c>
      <c r="Y55" s="44">
        <v>29040</v>
      </c>
      <c r="Z55" s="44">
        <v>0</v>
      </c>
      <c r="AA55" s="44">
        <v>0</v>
      </c>
      <c r="AB55" s="44">
        <v>0</v>
      </c>
    </row>
    <row r="56" spans="1:28" x14ac:dyDescent="0.25">
      <c r="A56" s="53">
        <v>35098621</v>
      </c>
      <c r="B56" s="49" t="s">
        <v>399</v>
      </c>
      <c r="C56" s="49" t="s">
        <v>384</v>
      </c>
      <c r="D56" s="44">
        <v>1.07</v>
      </c>
      <c r="E56" s="50">
        <v>0.26</v>
      </c>
      <c r="F56" s="44">
        <v>0.81</v>
      </c>
      <c r="G56" s="44" t="s">
        <v>530</v>
      </c>
      <c r="H56" s="42">
        <v>152471101</v>
      </c>
      <c r="I56" s="42" t="s">
        <v>14</v>
      </c>
      <c r="J56" s="44" t="s">
        <v>15</v>
      </c>
      <c r="K56" s="51">
        <v>76</v>
      </c>
      <c r="L56" s="51">
        <v>17.017391080865206</v>
      </c>
      <c r="M56" s="44">
        <v>606</v>
      </c>
      <c r="N56" s="52">
        <v>9.8207301508378553</v>
      </c>
      <c r="O56" s="52">
        <v>0.129220133563656</v>
      </c>
      <c r="P56" s="52">
        <v>0.77099748709329408</v>
      </c>
      <c r="Q56" s="44">
        <v>198</v>
      </c>
      <c r="R56" s="44" t="s">
        <v>422</v>
      </c>
      <c r="S56" s="42" t="s">
        <v>533</v>
      </c>
      <c r="T56" s="42" t="s">
        <v>455</v>
      </c>
      <c r="U56" s="42" t="s">
        <v>456</v>
      </c>
      <c r="V56" s="42" t="s">
        <v>426</v>
      </c>
      <c r="W56" s="53">
        <v>35098621</v>
      </c>
      <c r="X56" s="44" t="s">
        <v>534</v>
      </c>
      <c r="Y56" s="44">
        <v>5642</v>
      </c>
      <c r="Z56" s="44">
        <v>0</v>
      </c>
      <c r="AA56" s="44">
        <v>0</v>
      </c>
      <c r="AB56" s="44">
        <v>0</v>
      </c>
    </row>
    <row r="57" spans="1:28" x14ac:dyDescent="0.25">
      <c r="A57" s="48">
        <v>35157845</v>
      </c>
      <c r="B57" s="49" t="s">
        <v>399</v>
      </c>
      <c r="C57" s="49" t="s">
        <v>384</v>
      </c>
      <c r="D57" s="44">
        <v>1.27</v>
      </c>
      <c r="E57" s="50">
        <v>0.89</v>
      </c>
      <c r="F57" s="44">
        <v>0.38</v>
      </c>
      <c r="G57" s="44" t="s">
        <v>530</v>
      </c>
      <c r="H57" s="42">
        <v>43432105</v>
      </c>
      <c r="I57" s="42" t="s">
        <v>16</v>
      </c>
      <c r="J57" s="44" t="s">
        <v>17</v>
      </c>
      <c r="K57" s="51">
        <v>151</v>
      </c>
      <c r="L57" s="51">
        <v>17.017391080865206</v>
      </c>
      <c r="M57" s="44">
        <v>1361</v>
      </c>
      <c r="N57" s="52">
        <v>5.4002355090536405</v>
      </c>
      <c r="O57" s="52">
        <v>3.5763149066580402E-2</v>
      </c>
      <c r="P57" s="52">
        <v>0.26762133072159444</v>
      </c>
      <c r="Q57" s="44">
        <v>104</v>
      </c>
      <c r="R57" s="44" t="s">
        <v>434</v>
      </c>
      <c r="S57" s="42" t="s">
        <v>535</v>
      </c>
      <c r="T57" s="42" t="s">
        <v>536</v>
      </c>
      <c r="U57" s="42" t="s">
        <v>537</v>
      </c>
      <c r="V57" s="42" t="s">
        <v>538</v>
      </c>
      <c r="W57" s="48">
        <v>35157845</v>
      </c>
      <c r="X57" s="44" t="s">
        <v>539</v>
      </c>
      <c r="Y57" s="44">
        <v>6693</v>
      </c>
      <c r="Z57" s="44">
        <v>0</v>
      </c>
      <c r="AA57" s="44">
        <v>0</v>
      </c>
      <c r="AB57" s="44">
        <v>0</v>
      </c>
    </row>
    <row r="58" spans="1:28" x14ac:dyDescent="0.25">
      <c r="A58" s="49">
        <v>35119965</v>
      </c>
      <c r="B58" s="49" t="s">
        <v>399</v>
      </c>
      <c r="C58" s="49" t="s">
        <v>384</v>
      </c>
      <c r="D58" s="44">
        <v>0.3</v>
      </c>
      <c r="E58" s="50">
        <v>0.21</v>
      </c>
      <c r="F58" s="44">
        <v>0.09</v>
      </c>
      <c r="G58" s="44" t="s">
        <v>530</v>
      </c>
      <c r="H58" s="42">
        <v>82021106</v>
      </c>
      <c r="I58" s="42" t="s">
        <v>540</v>
      </c>
      <c r="J58" s="44" t="s">
        <v>541</v>
      </c>
      <c r="K58" s="51">
        <v>213</v>
      </c>
      <c r="L58" s="51">
        <v>17.017391080865206</v>
      </c>
      <c r="M58" s="44">
        <v>1864</v>
      </c>
      <c r="N58" s="52">
        <v>2.6622696084535109</v>
      </c>
      <c r="O58" s="52">
        <v>1.2498918349547E-2</v>
      </c>
      <c r="P58" s="52">
        <v>2.7655421360293999E-2</v>
      </c>
      <c r="Q58" s="44">
        <v>841</v>
      </c>
      <c r="R58" s="44" t="s">
        <v>422</v>
      </c>
      <c r="S58" s="42" t="s">
        <v>542</v>
      </c>
      <c r="T58" s="42" t="s">
        <v>543</v>
      </c>
      <c r="U58" s="42" t="s">
        <v>544</v>
      </c>
      <c r="V58" s="42" t="s">
        <v>545</v>
      </c>
      <c r="W58" s="49">
        <v>35119965</v>
      </c>
      <c r="X58" s="44" t="s">
        <v>546</v>
      </c>
      <c r="Y58" s="44">
        <v>4483</v>
      </c>
      <c r="Z58" s="44">
        <v>0</v>
      </c>
      <c r="AA58" s="44">
        <v>0</v>
      </c>
      <c r="AB58" s="44">
        <v>0</v>
      </c>
    </row>
    <row r="59" spans="1:28" x14ac:dyDescent="0.25">
      <c r="A59" s="48">
        <v>35113108</v>
      </c>
      <c r="B59" s="49" t="s">
        <v>399</v>
      </c>
      <c r="C59" s="49" t="s">
        <v>384</v>
      </c>
      <c r="D59" s="44">
        <v>0.72</v>
      </c>
      <c r="E59" s="50">
        <v>0.64999999999999991</v>
      </c>
      <c r="F59" s="44">
        <v>7.0000000000000007E-2</v>
      </c>
      <c r="G59" s="44" t="s">
        <v>530</v>
      </c>
      <c r="H59" s="42">
        <v>82021106</v>
      </c>
      <c r="I59" s="42" t="s">
        <v>540</v>
      </c>
      <c r="J59" s="44" t="s">
        <v>541</v>
      </c>
      <c r="K59" s="51">
        <v>213</v>
      </c>
      <c r="L59" s="51">
        <v>16.245930077047312</v>
      </c>
      <c r="M59" s="44">
        <v>1864</v>
      </c>
      <c r="N59" s="52">
        <v>2.6622696084535109</v>
      </c>
      <c r="O59" s="52">
        <v>1.2498918349547E-2</v>
      </c>
      <c r="P59" s="52">
        <v>6.63730112647056E-2</v>
      </c>
      <c r="Q59" s="44">
        <v>841</v>
      </c>
      <c r="R59" s="44" t="s">
        <v>422</v>
      </c>
      <c r="S59" s="42" t="s">
        <v>542</v>
      </c>
      <c r="T59" s="42" t="s">
        <v>543</v>
      </c>
      <c r="U59" s="42" t="s">
        <v>544</v>
      </c>
      <c r="V59" s="42" t="s">
        <v>545</v>
      </c>
      <c r="W59" s="48">
        <v>35113108</v>
      </c>
      <c r="X59" s="44" t="s">
        <v>547</v>
      </c>
      <c r="Y59" s="44">
        <v>3807</v>
      </c>
      <c r="Z59" s="44">
        <v>0</v>
      </c>
      <c r="AA59" s="44">
        <v>0</v>
      </c>
      <c r="AB59" s="44">
        <v>0</v>
      </c>
    </row>
    <row r="60" spans="1:28" x14ac:dyDescent="0.25">
      <c r="A60" s="48">
        <v>35094397</v>
      </c>
      <c r="B60" s="49" t="s">
        <v>399</v>
      </c>
      <c r="C60" s="49" t="s">
        <v>384</v>
      </c>
      <c r="D60" s="44">
        <v>1.07</v>
      </c>
      <c r="E60" s="50">
        <v>0.75</v>
      </c>
      <c r="F60" s="44">
        <v>0.32</v>
      </c>
      <c r="G60" s="44" t="s">
        <v>530</v>
      </c>
      <c r="H60" s="42">
        <v>43311102</v>
      </c>
      <c r="I60" s="42" t="s">
        <v>18</v>
      </c>
      <c r="J60" s="44" t="s">
        <v>19</v>
      </c>
      <c r="K60" s="51">
        <v>124</v>
      </c>
      <c r="L60" s="51">
        <v>19.727621987836052</v>
      </c>
      <c r="M60" s="44">
        <v>1999</v>
      </c>
      <c r="N60" s="52">
        <v>1.1233747228367175</v>
      </c>
      <c r="O60" s="52">
        <v>9.0594735712638506E-3</v>
      </c>
      <c r="P60" s="52">
        <v>8.2774375925154645E-2</v>
      </c>
      <c r="Q60" s="44">
        <v>153</v>
      </c>
      <c r="R60" s="44" t="s">
        <v>422</v>
      </c>
      <c r="S60" s="42" t="s">
        <v>423</v>
      </c>
      <c r="T60" s="42" t="s">
        <v>424</v>
      </c>
      <c r="U60" s="42" t="s">
        <v>425</v>
      </c>
      <c r="V60" s="42" t="s">
        <v>426</v>
      </c>
      <c r="W60" s="48">
        <v>35094397</v>
      </c>
      <c r="X60" s="44" t="s">
        <v>548</v>
      </c>
      <c r="Y60" s="44">
        <v>5621</v>
      </c>
      <c r="Z60" s="44">
        <v>0</v>
      </c>
      <c r="AA60" s="44">
        <v>0</v>
      </c>
      <c r="AB60" s="44">
        <v>0</v>
      </c>
    </row>
    <row r="61" spans="1:28" x14ac:dyDescent="0.25">
      <c r="A61" s="49">
        <v>35061212</v>
      </c>
      <c r="B61" s="49" t="s">
        <v>399</v>
      </c>
      <c r="C61" s="49" t="s">
        <v>384</v>
      </c>
      <c r="D61" s="44">
        <v>1.89</v>
      </c>
      <c r="E61" s="50">
        <v>1.3199999999999998</v>
      </c>
      <c r="F61" s="44">
        <v>0.56999999999999995</v>
      </c>
      <c r="G61" s="44" t="s">
        <v>530</v>
      </c>
      <c r="H61" s="42">
        <v>152481103</v>
      </c>
      <c r="I61" s="42" t="s">
        <v>20</v>
      </c>
      <c r="J61" s="44" t="s">
        <v>21</v>
      </c>
      <c r="K61" s="51">
        <v>201</v>
      </c>
      <c r="L61" s="51">
        <v>19.727621987836052</v>
      </c>
      <c r="M61" s="44">
        <v>2144</v>
      </c>
      <c r="N61" s="52">
        <v>1.2469265010419446</v>
      </c>
      <c r="O61" s="52">
        <v>6.2036144330445001E-3</v>
      </c>
      <c r="P61" s="52">
        <v>8.8989573860641963E-2</v>
      </c>
      <c r="Q61" s="44">
        <v>7</v>
      </c>
      <c r="R61" s="44" t="s">
        <v>422</v>
      </c>
      <c r="S61" s="42" t="s">
        <v>454</v>
      </c>
      <c r="T61" s="42" t="s">
        <v>455</v>
      </c>
      <c r="U61" s="42" t="s">
        <v>456</v>
      </c>
      <c r="V61" s="42" t="s">
        <v>426</v>
      </c>
      <c r="W61" s="57">
        <v>35061212</v>
      </c>
      <c r="X61" s="44" t="s">
        <v>549</v>
      </c>
      <c r="Y61" s="44">
        <v>9445</v>
      </c>
      <c r="Z61" s="44">
        <v>0</v>
      </c>
      <c r="AA61" s="44">
        <v>0</v>
      </c>
      <c r="AB61" s="44">
        <v>0</v>
      </c>
    </row>
    <row r="62" spans="1:28" x14ac:dyDescent="0.25">
      <c r="A62" s="57">
        <v>35117443</v>
      </c>
      <c r="B62" s="49" t="s">
        <v>399</v>
      </c>
      <c r="C62" s="49" t="s">
        <v>384</v>
      </c>
      <c r="D62" s="44">
        <v>2.16</v>
      </c>
      <c r="E62" s="50">
        <v>1.5100000000000002</v>
      </c>
      <c r="F62" s="44">
        <v>0.65</v>
      </c>
      <c r="G62" s="44" t="s">
        <v>530</v>
      </c>
      <c r="H62" s="42">
        <v>152481103</v>
      </c>
      <c r="I62" s="42" t="s">
        <v>20</v>
      </c>
      <c r="J62" s="44" t="s">
        <v>21</v>
      </c>
      <c r="K62" s="51">
        <v>201</v>
      </c>
      <c r="L62" s="51">
        <v>5.5711568091715664</v>
      </c>
      <c r="M62" s="44">
        <v>2144</v>
      </c>
      <c r="N62" s="52">
        <v>1.2469265010419446</v>
      </c>
      <c r="O62" s="52">
        <v>6.2036144330445001E-3</v>
      </c>
      <c r="P62" s="52">
        <v>0.10170237012644796</v>
      </c>
      <c r="Q62" s="44">
        <v>7</v>
      </c>
      <c r="R62" s="44" t="s">
        <v>422</v>
      </c>
      <c r="S62" s="42" t="s">
        <v>454</v>
      </c>
      <c r="T62" s="42" t="s">
        <v>455</v>
      </c>
      <c r="U62" s="42" t="s">
        <v>456</v>
      </c>
      <c r="V62" s="42" t="s">
        <v>426</v>
      </c>
      <c r="W62" s="57">
        <v>35117443</v>
      </c>
      <c r="X62" s="44" t="s">
        <v>550</v>
      </c>
      <c r="Y62" s="44">
        <v>11395</v>
      </c>
      <c r="Z62" s="44">
        <v>0</v>
      </c>
      <c r="AA62" s="44">
        <v>0</v>
      </c>
      <c r="AB62" s="44">
        <v>0</v>
      </c>
    </row>
    <row r="63" spans="1:28" x14ac:dyDescent="0.25">
      <c r="A63" s="49">
        <v>35115154</v>
      </c>
      <c r="B63" s="49" t="s">
        <v>399</v>
      </c>
      <c r="C63" s="49" t="s">
        <v>384</v>
      </c>
      <c r="D63" s="50">
        <v>1.65</v>
      </c>
      <c r="E63" s="50">
        <v>1.65</v>
      </c>
      <c r="G63" s="44" t="s">
        <v>530</v>
      </c>
      <c r="H63" s="42">
        <v>152481103</v>
      </c>
      <c r="I63" s="42" t="s">
        <v>20</v>
      </c>
      <c r="J63" s="44" t="s">
        <v>21</v>
      </c>
      <c r="K63" s="51">
        <v>201</v>
      </c>
      <c r="L63" s="51">
        <v>17.958695812230889</v>
      </c>
      <c r="M63" s="44">
        <v>2144</v>
      </c>
      <c r="N63" s="52">
        <v>1.2469265010419446</v>
      </c>
      <c r="O63" s="52">
        <v>6.2036144330445001E-3</v>
      </c>
      <c r="P63" s="52">
        <v>7.768931051325885E-2</v>
      </c>
      <c r="Q63" s="44">
        <v>7</v>
      </c>
      <c r="R63" s="44" t="s">
        <v>422</v>
      </c>
      <c r="S63" s="42" t="s">
        <v>454</v>
      </c>
      <c r="T63" s="42" t="s">
        <v>455</v>
      </c>
      <c r="U63" s="42" t="s">
        <v>456</v>
      </c>
      <c r="V63" s="42" t="s">
        <v>426</v>
      </c>
      <c r="W63" s="49">
        <v>35115154</v>
      </c>
      <c r="X63" s="44" t="s">
        <v>551</v>
      </c>
      <c r="Y63" s="44">
        <v>8692</v>
      </c>
      <c r="Z63" s="44">
        <v>0</v>
      </c>
      <c r="AA63" s="44">
        <v>0</v>
      </c>
      <c r="AB63" s="44">
        <v>0</v>
      </c>
    </row>
    <row r="64" spans="1:28" x14ac:dyDescent="0.25">
      <c r="A64" s="57">
        <v>35061206</v>
      </c>
      <c r="B64" s="49" t="s">
        <v>399</v>
      </c>
      <c r="C64" s="49" t="s">
        <v>384</v>
      </c>
      <c r="D64" s="44">
        <v>1.77</v>
      </c>
      <c r="E64" s="50">
        <v>1.24</v>
      </c>
      <c r="F64" s="44">
        <v>0.53</v>
      </c>
      <c r="G64" s="44" t="s">
        <v>530</v>
      </c>
      <c r="H64" s="42">
        <v>152481103</v>
      </c>
      <c r="I64" s="42" t="s">
        <v>20</v>
      </c>
      <c r="J64" s="44" t="s">
        <v>21</v>
      </c>
      <c r="K64" s="51">
        <v>201</v>
      </c>
      <c r="L64" s="51">
        <v>17.958695812230889</v>
      </c>
      <c r="M64" s="44">
        <v>2144</v>
      </c>
      <c r="N64" s="52">
        <v>1.2469265010419446</v>
      </c>
      <c r="O64" s="52">
        <v>6.2036144330445001E-3</v>
      </c>
      <c r="P64" s="52">
        <v>8.3339442186950413E-2</v>
      </c>
      <c r="Q64" s="44">
        <v>7</v>
      </c>
      <c r="R64" s="44" t="s">
        <v>422</v>
      </c>
      <c r="S64" s="42" t="s">
        <v>454</v>
      </c>
      <c r="T64" s="42" t="s">
        <v>455</v>
      </c>
      <c r="U64" s="42" t="s">
        <v>456</v>
      </c>
      <c r="V64" s="42" t="s">
        <v>426</v>
      </c>
      <c r="W64" s="57">
        <v>35061206</v>
      </c>
      <c r="X64" s="44" t="s">
        <v>552</v>
      </c>
      <c r="Y64" s="44">
        <v>9320</v>
      </c>
      <c r="Z64" s="44">
        <v>0</v>
      </c>
      <c r="AA64" s="44">
        <v>0</v>
      </c>
      <c r="AB64" s="44">
        <v>0</v>
      </c>
    </row>
    <row r="65" spans="1:28" x14ac:dyDescent="0.25">
      <c r="A65" s="48">
        <v>35116390</v>
      </c>
      <c r="B65" s="49" t="s">
        <v>399</v>
      </c>
      <c r="C65" s="49" t="s">
        <v>384</v>
      </c>
      <c r="D65" s="44">
        <v>0.97</v>
      </c>
      <c r="E65" s="50">
        <v>0.57999999999999996</v>
      </c>
      <c r="F65" s="44">
        <v>0.39</v>
      </c>
      <c r="G65" s="44" t="s">
        <v>530</v>
      </c>
      <c r="H65" s="42">
        <v>163661701</v>
      </c>
      <c r="I65" s="42" t="s">
        <v>22</v>
      </c>
      <c r="J65" s="44" t="s">
        <v>23</v>
      </c>
      <c r="K65" s="51">
        <v>132</v>
      </c>
      <c r="L65" s="51">
        <v>17.958695812230889</v>
      </c>
      <c r="M65" s="44">
        <v>2267</v>
      </c>
      <c r="N65" s="52">
        <v>0.50381102520239307</v>
      </c>
      <c r="O65" s="52">
        <v>3.81675019092722E-3</v>
      </c>
      <c r="P65" s="52">
        <v>2.7618090461773114E-2</v>
      </c>
      <c r="Q65" s="44">
        <v>12</v>
      </c>
      <c r="R65" s="44" t="s">
        <v>422</v>
      </c>
      <c r="S65" s="42" t="s">
        <v>447</v>
      </c>
      <c r="T65" s="42" t="s">
        <v>448</v>
      </c>
      <c r="U65" s="42" t="s">
        <v>449</v>
      </c>
      <c r="V65" s="42" t="s">
        <v>432</v>
      </c>
      <c r="W65" s="48">
        <v>35116390</v>
      </c>
      <c r="X65" s="44" t="s">
        <v>553</v>
      </c>
      <c r="Y65" s="44">
        <v>4715</v>
      </c>
      <c r="Z65" s="44">
        <v>0</v>
      </c>
      <c r="AA65" s="44">
        <v>0</v>
      </c>
      <c r="AB65" s="44">
        <v>0</v>
      </c>
    </row>
    <row r="66" spans="1:28" x14ac:dyDescent="0.25">
      <c r="A66" s="48">
        <v>35116384</v>
      </c>
      <c r="B66" s="49" t="s">
        <v>399</v>
      </c>
      <c r="C66" s="49" t="s">
        <v>384</v>
      </c>
      <c r="D66" s="44">
        <v>1.84</v>
      </c>
      <c r="E66" s="50">
        <v>0.84000000000000008</v>
      </c>
      <c r="F66" s="44">
        <v>1</v>
      </c>
      <c r="G66" s="44" t="s">
        <v>530</v>
      </c>
      <c r="H66" s="42">
        <v>163661701</v>
      </c>
      <c r="I66" s="42" t="s">
        <v>22</v>
      </c>
      <c r="J66" s="44" t="s">
        <v>23</v>
      </c>
      <c r="K66" s="51">
        <v>132</v>
      </c>
      <c r="L66" s="51">
        <v>17.958695812230889</v>
      </c>
      <c r="M66" s="44">
        <v>2267</v>
      </c>
      <c r="N66" s="52">
        <v>0.50381102520239307</v>
      </c>
      <c r="O66" s="52">
        <v>3.81675019092722E-3</v>
      </c>
      <c r="P66" s="52">
        <v>5.238895510274489E-2</v>
      </c>
      <c r="Q66" s="44">
        <v>12</v>
      </c>
      <c r="R66" s="44" t="s">
        <v>422</v>
      </c>
      <c r="S66" s="42" t="s">
        <v>447</v>
      </c>
      <c r="T66" s="42" t="s">
        <v>448</v>
      </c>
      <c r="U66" s="42" t="s">
        <v>449</v>
      </c>
      <c r="V66" s="42" t="s">
        <v>432</v>
      </c>
      <c r="W66" s="48">
        <v>35116384</v>
      </c>
      <c r="X66" s="44" t="s">
        <v>554</v>
      </c>
      <c r="Y66" s="44">
        <v>9700</v>
      </c>
      <c r="Z66" s="44">
        <v>0</v>
      </c>
      <c r="AA66" s="44">
        <v>0</v>
      </c>
      <c r="AB66" s="44">
        <v>0</v>
      </c>
    </row>
    <row r="67" spans="1:28" x14ac:dyDescent="0.25">
      <c r="A67" s="48">
        <v>35116383</v>
      </c>
      <c r="B67" s="49" t="s">
        <v>399</v>
      </c>
      <c r="C67" s="49" t="s">
        <v>384</v>
      </c>
      <c r="D67" s="44">
        <v>1.38</v>
      </c>
      <c r="E67" s="50">
        <v>0.82999999999999985</v>
      </c>
      <c r="F67" s="44">
        <v>0.55000000000000004</v>
      </c>
      <c r="G67" s="44" t="s">
        <v>530</v>
      </c>
      <c r="H67" s="42">
        <v>163661701</v>
      </c>
      <c r="I67" s="42" t="s">
        <v>22</v>
      </c>
      <c r="J67" s="44" t="s">
        <v>23</v>
      </c>
      <c r="K67" s="51">
        <v>132</v>
      </c>
      <c r="L67" s="51">
        <v>17.958695812230889</v>
      </c>
      <c r="M67" s="44">
        <v>2267</v>
      </c>
      <c r="N67" s="52">
        <v>0.50381102520239307</v>
      </c>
      <c r="O67" s="52">
        <v>3.81675019092722E-3</v>
      </c>
      <c r="P67" s="52">
        <v>3.9291716327058655E-2</v>
      </c>
      <c r="Q67" s="44">
        <v>12</v>
      </c>
      <c r="R67" s="44" t="s">
        <v>422</v>
      </c>
      <c r="S67" s="42" t="s">
        <v>447</v>
      </c>
      <c r="T67" s="42" t="s">
        <v>448</v>
      </c>
      <c r="U67" s="42" t="s">
        <v>449</v>
      </c>
      <c r="V67" s="42" t="s">
        <v>432</v>
      </c>
      <c r="W67" s="48">
        <v>35116383</v>
      </c>
      <c r="X67" s="44" t="s">
        <v>555</v>
      </c>
      <c r="Y67" s="44">
        <v>7319</v>
      </c>
      <c r="Z67" s="44">
        <v>0</v>
      </c>
      <c r="AA67" s="44">
        <v>0</v>
      </c>
      <c r="AB67" s="44">
        <v>0</v>
      </c>
    </row>
    <row r="68" spans="1:28" x14ac:dyDescent="0.25">
      <c r="A68" s="49">
        <v>35114051</v>
      </c>
      <c r="B68" s="49" t="s">
        <v>399</v>
      </c>
      <c r="C68" s="49" t="s">
        <v>384</v>
      </c>
      <c r="D68" s="50">
        <v>1.44</v>
      </c>
      <c r="E68" s="50">
        <v>1.44</v>
      </c>
      <c r="G68" s="44" t="s">
        <v>530</v>
      </c>
      <c r="H68" s="42">
        <v>163751102</v>
      </c>
      <c r="I68" s="42" t="s">
        <v>24</v>
      </c>
      <c r="J68" s="44" t="s">
        <v>25</v>
      </c>
      <c r="K68" s="51">
        <v>218</v>
      </c>
      <c r="L68" s="51">
        <v>17.958695812230889</v>
      </c>
      <c r="M68" s="44">
        <v>2271</v>
      </c>
      <c r="N68" s="52">
        <v>0.81904811310262859</v>
      </c>
      <c r="O68" s="52">
        <v>3.75710143625059E-3</v>
      </c>
      <c r="P68" s="52">
        <v>4.5793514041127255E-2</v>
      </c>
      <c r="Q68" s="44">
        <v>20</v>
      </c>
      <c r="R68" s="44" t="s">
        <v>422</v>
      </c>
      <c r="S68" s="42" t="s">
        <v>429</v>
      </c>
      <c r="T68" s="42" t="s">
        <v>430</v>
      </c>
      <c r="U68" s="42" t="s">
        <v>431</v>
      </c>
      <c r="V68" s="42" t="s">
        <v>432</v>
      </c>
      <c r="W68" s="49">
        <v>35114051</v>
      </c>
      <c r="X68" s="44" t="s">
        <v>556</v>
      </c>
      <c r="Y68" s="44">
        <v>7698</v>
      </c>
      <c r="Z68" s="44">
        <v>0</v>
      </c>
      <c r="AA68" s="44">
        <v>0</v>
      </c>
      <c r="AB68" s="44">
        <v>0</v>
      </c>
    </row>
    <row r="69" spans="1:28" x14ac:dyDescent="0.25">
      <c r="A69" s="49">
        <v>35114049</v>
      </c>
      <c r="B69" s="49" t="s">
        <v>399</v>
      </c>
      <c r="C69" s="49" t="s">
        <v>384</v>
      </c>
      <c r="D69" s="50">
        <v>1.59</v>
      </c>
      <c r="E69" s="50">
        <v>0.53</v>
      </c>
      <c r="F69" s="44">
        <v>1.06</v>
      </c>
      <c r="G69" s="44" t="s">
        <v>530</v>
      </c>
      <c r="H69" s="42">
        <v>163751102</v>
      </c>
      <c r="I69" s="42" t="s">
        <v>24</v>
      </c>
      <c r="J69" s="44" t="s">
        <v>25</v>
      </c>
      <c r="K69" s="51">
        <v>218</v>
      </c>
      <c r="L69" s="51">
        <v>17.958695812230889</v>
      </c>
      <c r="M69" s="44">
        <v>2271</v>
      </c>
      <c r="N69" s="52">
        <v>0.81904811310262859</v>
      </c>
      <c r="O69" s="52">
        <v>3.75710143625059E-3</v>
      </c>
      <c r="P69" s="52">
        <v>5.0563671753744682E-2</v>
      </c>
      <c r="Q69" s="44">
        <v>20</v>
      </c>
      <c r="R69" s="44" t="s">
        <v>422</v>
      </c>
      <c r="S69" s="42" t="s">
        <v>429</v>
      </c>
      <c r="T69" s="42" t="s">
        <v>430</v>
      </c>
      <c r="U69" s="42" t="s">
        <v>431</v>
      </c>
      <c r="V69" s="42" t="s">
        <v>432</v>
      </c>
      <c r="W69" s="49">
        <v>35114049</v>
      </c>
      <c r="X69" s="44" t="s">
        <v>557</v>
      </c>
      <c r="Y69" s="44">
        <v>8392</v>
      </c>
      <c r="Z69" s="44">
        <v>0</v>
      </c>
      <c r="AA69" s="44">
        <v>0</v>
      </c>
      <c r="AB69" s="44">
        <v>0</v>
      </c>
    </row>
    <row r="70" spans="1:28" x14ac:dyDescent="0.25">
      <c r="A70" s="49">
        <v>35114048</v>
      </c>
      <c r="B70" s="49" t="s">
        <v>399</v>
      </c>
      <c r="C70" s="49" t="s">
        <v>384</v>
      </c>
      <c r="D70" s="50">
        <v>1.4</v>
      </c>
      <c r="E70" s="50">
        <v>1.2599999999999998</v>
      </c>
      <c r="F70" s="44">
        <v>0.14000000000000001</v>
      </c>
      <c r="G70" s="44" t="s">
        <v>530</v>
      </c>
      <c r="H70" s="42">
        <v>163751102</v>
      </c>
      <c r="I70" s="42" t="s">
        <v>24</v>
      </c>
      <c r="J70" s="44" t="s">
        <v>25</v>
      </c>
      <c r="K70" s="51">
        <v>218</v>
      </c>
      <c r="L70" s="51">
        <v>17.958695812230889</v>
      </c>
      <c r="M70" s="44">
        <v>2271</v>
      </c>
      <c r="N70" s="52">
        <v>0.81904811310262859</v>
      </c>
      <c r="O70" s="52">
        <v>3.75710143625059E-3</v>
      </c>
      <c r="P70" s="52">
        <v>4.4521471984429267E-2</v>
      </c>
      <c r="Q70" s="44">
        <v>20</v>
      </c>
      <c r="R70" s="44" t="s">
        <v>422</v>
      </c>
      <c r="S70" s="42" t="s">
        <v>429</v>
      </c>
      <c r="T70" s="42" t="s">
        <v>430</v>
      </c>
      <c r="U70" s="42" t="s">
        <v>431</v>
      </c>
      <c r="V70" s="42" t="s">
        <v>432</v>
      </c>
      <c r="W70" s="49">
        <v>35114048</v>
      </c>
      <c r="X70" s="44" t="s">
        <v>558</v>
      </c>
      <c r="Y70" s="44">
        <v>7344</v>
      </c>
      <c r="Z70" s="44">
        <v>0</v>
      </c>
      <c r="AA70" s="44">
        <v>0</v>
      </c>
      <c r="AB70" s="44">
        <v>0</v>
      </c>
    </row>
    <row r="71" spans="1:28" x14ac:dyDescent="0.25">
      <c r="A71" s="49">
        <v>35114044</v>
      </c>
      <c r="B71" s="49" t="s">
        <v>399</v>
      </c>
      <c r="C71" s="49" t="s">
        <v>384</v>
      </c>
      <c r="D71" s="50">
        <v>1.1599999999999999</v>
      </c>
      <c r="E71" s="50">
        <v>0.64999999999999991</v>
      </c>
      <c r="F71" s="44">
        <v>0.51</v>
      </c>
      <c r="G71" s="44" t="s">
        <v>530</v>
      </c>
      <c r="H71" s="42">
        <v>163751102</v>
      </c>
      <c r="I71" s="42" t="s">
        <v>24</v>
      </c>
      <c r="J71" s="44" t="s">
        <v>25</v>
      </c>
      <c r="K71" s="51">
        <v>218</v>
      </c>
      <c r="L71" s="51">
        <v>4.0398645433651392</v>
      </c>
      <c r="M71" s="44">
        <v>2271</v>
      </c>
      <c r="N71" s="52">
        <v>0.81904811310262859</v>
      </c>
      <c r="O71" s="52">
        <v>3.75710143625059E-3</v>
      </c>
      <c r="P71" s="52">
        <v>3.6889219644241397E-2</v>
      </c>
      <c r="Q71" s="44">
        <v>20</v>
      </c>
      <c r="R71" s="44" t="s">
        <v>422</v>
      </c>
      <c r="S71" s="42" t="s">
        <v>429</v>
      </c>
      <c r="T71" s="42" t="s">
        <v>430</v>
      </c>
      <c r="U71" s="42" t="s">
        <v>431</v>
      </c>
      <c r="V71" s="42" t="s">
        <v>432</v>
      </c>
      <c r="W71" s="49">
        <v>35114044</v>
      </c>
      <c r="X71" s="44" t="s">
        <v>559</v>
      </c>
      <c r="Y71" s="44">
        <v>6126</v>
      </c>
      <c r="Z71" s="44">
        <v>0</v>
      </c>
      <c r="AA71" s="44">
        <v>0</v>
      </c>
      <c r="AB71" s="44">
        <v>0</v>
      </c>
    </row>
    <row r="72" spans="1:28" x14ac:dyDescent="0.25">
      <c r="A72" s="49">
        <v>35114042</v>
      </c>
      <c r="B72" s="49" t="s">
        <v>399</v>
      </c>
      <c r="C72" s="49" t="s">
        <v>384</v>
      </c>
      <c r="D72" s="50">
        <v>1.36</v>
      </c>
      <c r="E72" s="50">
        <v>1.36</v>
      </c>
      <c r="G72" s="44" t="s">
        <v>530</v>
      </c>
      <c r="H72" s="42">
        <v>163751102</v>
      </c>
      <c r="I72" s="42" t="s">
        <v>24</v>
      </c>
      <c r="J72" s="44" t="s">
        <v>25</v>
      </c>
      <c r="K72" s="51">
        <v>218</v>
      </c>
      <c r="L72" s="51">
        <v>4.0398645433651392</v>
      </c>
      <c r="M72" s="44">
        <v>2271</v>
      </c>
      <c r="N72" s="52">
        <v>0.81904811310262859</v>
      </c>
      <c r="O72" s="52">
        <v>3.75710143625059E-3</v>
      </c>
      <c r="P72" s="52">
        <v>4.32494299277313E-2</v>
      </c>
      <c r="Q72" s="44">
        <v>20</v>
      </c>
      <c r="R72" s="44" t="s">
        <v>422</v>
      </c>
      <c r="S72" s="42" t="s">
        <v>429</v>
      </c>
      <c r="T72" s="42" t="s">
        <v>430</v>
      </c>
      <c r="U72" s="42" t="s">
        <v>431</v>
      </c>
      <c r="V72" s="42" t="s">
        <v>432</v>
      </c>
      <c r="W72" s="49">
        <v>35114042</v>
      </c>
      <c r="X72" s="44" t="s">
        <v>560</v>
      </c>
      <c r="Y72" s="44">
        <v>7123</v>
      </c>
      <c r="Z72" s="44">
        <v>0</v>
      </c>
      <c r="AA72" s="44">
        <v>0</v>
      </c>
      <c r="AB72" s="44">
        <v>0</v>
      </c>
    </row>
    <row r="73" spans="1:28" x14ac:dyDescent="0.25">
      <c r="A73" s="49">
        <v>35114041</v>
      </c>
      <c r="B73" s="49" t="s">
        <v>399</v>
      </c>
      <c r="C73" s="49" t="s">
        <v>384</v>
      </c>
      <c r="D73" s="50">
        <v>1.3</v>
      </c>
      <c r="E73" s="50">
        <v>1.3</v>
      </c>
      <c r="G73" s="44" t="s">
        <v>530</v>
      </c>
      <c r="H73" s="42">
        <v>163751102</v>
      </c>
      <c r="I73" s="42" t="s">
        <v>24</v>
      </c>
      <c r="J73" s="44" t="s">
        <v>25</v>
      </c>
      <c r="K73" s="51">
        <v>218</v>
      </c>
      <c r="L73" s="51">
        <v>4.7299757088663146</v>
      </c>
      <c r="M73" s="44">
        <v>2271</v>
      </c>
      <c r="N73" s="52">
        <v>0.81904811310262859</v>
      </c>
      <c r="O73" s="52">
        <v>3.75710143625059E-3</v>
      </c>
      <c r="P73" s="52">
        <v>4.1341366842684329E-2</v>
      </c>
      <c r="Q73" s="44">
        <v>20</v>
      </c>
      <c r="R73" s="44" t="s">
        <v>422</v>
      </c>
      <c r="S73" s="42" t="s">
        <v>429</v>
      </c>
      <c r="T73" s="42" t="s">
        <v>430</v>
      </c>
      <c r="U73" s="42" t="s">
        <v>431</v>
      </c>
      <c r="V73" s="42" t="s">
        <v>432</v>
      </c>
      <c r="W73" s="49">
        <v>35114041</v>
      </c>
      <c r="X73" s="44" t="s">
        <v>561</v>
      </c>
      <c r="Y73" s="44">
        <v>6879</v>
      </c>
      <c r="Z73" s="44">
        <v>0</v>
      </c>
      <c r="AA73" s="44">
        <v>0</v>
      </c>
      <c r="AB73" s="44">
        <v>0</v>
      </c>
    </row>
    <row r="74" spans="1:28" x14ac:dyDescent="0.25">
      <c r="A74" s="57">
        <v>35114040</v>
      </c>
      <c r="B74" s="49" t="s">
        <v>399</v>
      </c>
      <c r="C74" s="49" t="s">
        <v>384</v>
      </c>
      <c r="D74" s="44">
        <v>1.23</v>
      </c>
      <c r="E74" s="50">
        <v>0.86</v>
      </c>
      <c r="F74" s="44">
        <v>0.37</v>
      </c>
      <c r="G74" s="44" t="s">
        <v>530</v>
      </c>
      <c r="H74" s="42">
        <v>163751102</v>
      </c>
      <c r="I74" s="42" t="s">
        <v>24</v>
      </c>
      <c r="J74" s="44" t="s">
        <v>25</v>
      </c>
      <c r="K74" s="51">
        <v>218</v>
      </c>
      <c r="L74" s="51">
        <v>18.559292382317604</v>
      </c>
      <c r="M74" s="44">
        <v>2271</v>
      </c>
      <c r="N74" s="52">
        <v>0.81904811310262859</v>
      </c>
      <c r="O74" s="52">
        <v>3.75710143625059E-3</v>
      </c>
      <c r="P74" s="52">
        <v>3.9115293243462863E-2</v>
      </c>
      <c r="Q74" s="44">
        <v>20</v>
      </c>
      <c r="R74" s="44" t="s">
        <v>422</v>
      </c>
      <c r="S74" s="42" t="s">
        <v>429</v>
      </c>
      <c r="T74" s="42" t="s">
        <v>430</v>
      </c>
      <c r="U74" s="42" t="s">
        <v>431</v>
      </c>
      <c r="V74" s="42" t="s">
        <v>432</v>
      </c>
      <c r="W74" s="57">
        <v>35114040</v>
      </c>
      <c r="X74" s="44" t="s">
        <v>562</v>
      </c>
      <c r="Y74" s="44">
        <v>7839</v>
      </c>
      <c r="Z74" s="44">
        <v>0</v>
      </c>
      <c r="AA74" s="44">
        <v>0</v>
      </c>
      <c r="AB74" s="44">
        <v>0</v>
      </c>
    </row>
    <row r="75" spans="1:28" x14ac:dyDescent="0.25">
      <c r="A75" s="53">
        <v>35113102</v>
      </c>
      <c r="B75" s="49" t="s">
        <v>399</v>
      </c>
      <c r="C75" s="49" t="s">
        <v>384</v>
      </c>
      <c r="D75" s="44">
        <v>2.2200000000000002</v>
      </c>
      <c r="E75" s="50">
        <v>0.65000000000000013</v>
      </c>
      <c r="F75" s="44">
        <v>1.57</v>
      </c>
      <c r="G75" s="44" t="s">
        <v>530</v>
      </c>
      <c r="H75" s="42">
        <v>163201101</v>
      </c>
      <c r="I75" s="42" t="s">
        <v>438</v>
      </c>
      <c r="J75" s="44" t="s">
        <v>439</v>
      </c>
      <c r="K75" s="51">
        <v>221</v>
      </c>
      <c r="L75" s="51">
        <v>18.559292382317604</v>
      </c>
      <c r="M75" s="44">
        <v>2293</v>
      </c>
      <c r="N75" s="52">
        <v>0.77919288741955783</v>
      </c>
      <c r="O75" s="52">
        <v>3.5257596715817098E-3</v>
      </c>
      <c r="P75" s="52">
        <v>6.8105122297566989E-2</v>
      </c>
      <c r="Q75" s="44">
        <v>63</v>
      </c>
      <c r="R75" s="44" t="s">
        <v>422</v>
      </c>
      <c r="S75" s="42" t="s">
        <v>444</v>
      </c>
      <c r="T75" s="42" t="s">
        <v>430</v>
      </c>
      <c r="U75" s="42" t="s">
        <v>431</v>
      </c>
      <c r="V75" s="42" t="s">
        <v>432</v>
      </c>
      <c r="W75" s="53">
        <v>35113102</v>
      </c>
      <c r="X75" s="44" t="s">
        <v>563</v>
      </c>
      <c r="Y75" s="44">
        <v>11757</v>
      </c>
      <c r="Z75" s="44">
        <v>0</v>
      </c>
      <c r="AA75" s="44">
        <v>0</v>
      </c>
      <c r="AB75" s="44">
        <v>0</v>
      </c>
    </row>
    <row r="76" spans="1:28" x14ac:dyDescent="0.25">
      <c r="A76" s="53">
        <v>35113101</v>
      </c>
      <c r="B76" s="49" t="s">
        <v>399</v>
      </c>
      <c r="C76" s="49" t="s">
        <v>384</v>
      </c>
      <c r="D76" s="44">
        <v>2.04</v>
      </c>
      <c r="E76" s="50">
        <v>0.6100000000000001</v>
      </c>
      <c r="F76" s="44">
        <v>1.43</v>
      </c>
      <c r="G76" s="44" t="s">
        <v>530</v>
      </c>
      <c r="H76" s="42">
        <v>163201101</v>
      </c>
      <c r="I76" s="42" t="s">
        <v>438</v>
      </c>
      <c r="J76" s="44" t="s">
        <v>439</v>
      </c>
      <c r="K76" s="51">
        <v>221</v>
      </c>
      <c r="L76" s="51">
        <v>27.402323689073139</v>
      </c>
      <c r="M76" s="44">
        <v>2293</v>
      </c>
      <c r="N76" s="52">
        <v>0.77919288741955783</v>
      </c>
      <c r="O76" s="52">
        <v>3.5257596715817098E-3</v>
      </c>
      <c r="P76" s="52">
        <v>6.258308535452102E-2</v>
      </c>
      <c r="Q76" s="44">
        <v>63</v>
      </c>
      <c r="R76" s="44" t="s">
        <v>422</v>
      </c>
      <c r="S76" s="42" t="s">
        <v>444</v>
      </c>
      <c r="T76" s="42" t="s">
        <v>430</v>
      </c>
      <c r="U76" s="42" t="s">
        <v>431</v>
      </c>
      <c r="V76" s="42" t="s">
        <v>432</v>
      </c>
      <c r="W76" s="53">
        <v>35113101</v>
      </c>
      <c r="X76" s="44" t="s">
        <v>564</v>
      </c>
      <c r="Y76" s="44">
        <v>10788</v>
      </c>
      <c r="Z76" s="44">
        <v>0</v>
      </c>
      <c r="AA76" s="44">
        <v>0</v>
      </c>
      <c r="AB76" s="44">
        <v>0</v>
      </c>
    </row>
    <row r="77" spans="1:28" x14ac:dyDescent="0.25">
      <c r="A77" s="48">
        <v>35115056</v>
      </c>
      <c r="B77" s="49" t="s">
        <v>399</v>
      </c>
      <c r="C77" s="49" t="s">
        <v>384</v>
      </c>
      <c r="D77" s="44">
        <v>1.75</v>
      </c>
      <c r="E77" s="50">
        <v>1.05</v>
      </c>
      <c r="F77" s="44">
        <v>0.7</v>
      </c>
      <c r="G77" s="44" t="s">
        <v>530</v>
      </c>
      <c r="H77" s="42">
        <v>163661701</v>
      </c>
      <c r="I77" s="42" t="s">
        <v>22</v>
      </c>
      <c r="J77" s="44" t="s">
        <v>26</v>
      </c>
      <c r="K77" s="51">
        <v>187</v>
      </c>
      <c r="L77" s="51">
        <v>27.402323689073139</v>
      </c>
      <c r="M77" s="44">
        <v>2353</v>
      </c>
      <c r="N77" s="52">
        <v>0.55914274049091306</v>
      </c>
      <c r="O77" s="52">
        <v>2.9900681309674498E-3</v>
      </c>
      <c r="P77" s="52">
        <v>4.035440631077427E-2</v>
      </c>
      <c r="Q77" s="44">
        <v>2</v>
      </c>
      <c r="R77" s="44" t="s">
        <v>434</v>
      </c>
      <c r="S77" s="42" t="s">
        <v>447</v>
      </c>
      <c r="T77" s="42" t="s">
        <v>448</v>
      </c>
      <c r="U77" s="42" t="s">
        <v>449</v>
      </c>
      <c r="V77" s="42" t="s">
        <v>432</v>
      </c>
      <c r="W77" s="48">
        <v>35115056</v>
      </c>
      <c r="X77" s="44" t="s">
        <v>565</v>
      </c>
      <c r="Y77" s="44">
        <v>9236</v>
      </c>
      <c r="Z77" s="44">
        <v>0</v>
      </c>
      <c r="AA77" s="44">
        <v>0</v>
      </c>
      <c r="AB77" s="44">
        <v>0</v>
      </c>
    </row>
    <row r="78" spans="1:28" x14ac:dyDescent="0.25">
      <c r="A78" s="48">
        <v>35115055</v>
      </c>
      <c r="B78" s="49" t="s">
        <v>399</v>
      </c>
      <c r="C78" s="49" t="s">
        <v>384</v>
      </c>
      <c r="D78" s="44">
        <v>2.13</v>
      </c>
      <c r="E78" s="50">
        <v>1.92</v>
      </c>
      <c r="F78" s="44">
        <v>0.21</v>
      </c>
      <c r="G78" s="44" t="s">
        <v>530</v>
      </c>
      <c r="H78" s="42">
        <v>163661701</v>
      </c>
      <c r="I78" s="42" t="s">
        <v>22</v>
      </c>
      <c r="J78" s="44" t="s">
        <v>26</v>
      </c>
      <c r="K78" s="51">
        <v>187</v>
      </c>
      <c r="L78" s="51">
        <v>27.402323689073139</v>
      </c>
      <c r="M78" s="44">
        <v>2353</v>
      </c>
      <c r="N78" s="52">
        <v>0.55914274049091306</v>
      </c>
      <c r="O78" s="52">
        <v>2.9900681309674498E-3</v>
      </c>
      <c r="P78" s="52">
        <v>4.9117077395399535E-2</v>
      </c>
      <c r="Q78" s="44">
        <v>2</v>
      </c>
      <c r="R78" s="44" t="s">
        <v>434</v>
      </c>
      <c r="S78" s="42" t="s">
        <v>447</v>
      </c>
      <c r="T78" s="42" t="s">
        <v>448</v>
      </c>
      <c r="U78" s="42" t="s">
        <v>449</v>
      </c>
      <c r="V78" s="42" t="s">
        <v>432</v>
      </c>
      <c r="W78" s="48">
        <v>35115055</v>
      </c>
      <c r="X78" s="44" t="s">
        <v>566</v>
      </c>
      <c r="Y78" s="44">
        <v>11269</v>
      </c>
      <c r="Z78" s="44">
        <v>0</v>
      </c>
      <c r="AA78" s="44">
        <v>0</v>
      </c>
      <c r="AB78" s="44">
        <v>0</v>
      </c>
    </row>
    <row r="79" spans="1:28" x14ac:dyDescent="0.25">
      <c r="A79" s="48">
        <v>35115054</v>
      </c>
      <c r="B79" s="49" t="s">
        <v>399</v>
      </c>
      <c r="C79" s="49" t="s">
        <v>384</v>
      </c>
      <c r="D79" s="44">
        <v>1.43</v>
      </c>
      <c r="E79" s="50">
        <v>0.42999999999999994</v>
      </c>
      <c r="F79" s="44">
        <v>1</v>
      </c>
      <c r="G79" s="44" t="s">
        <v>530</v>
      </c>
      <c r="H79" s="42">
        <v>163661701</v>
      </c>
      <c r="I79" s="42" t="s">
        <v>22</v>
      </c>
      <c r="J79" s="44" t="s">
        <v>26</v>
      </c>
      <c r="K79" s="51">
        <v>187</v>
      </c>
      <c r="L79" s="51">
        <v>19.333359990322478</v>
      </c>
      <c r="M79" s="44">
        <v>2353</v>
      </c>
      <c r="N79" s="52">
        <v>0.55914274049091306</v>
      </c>
      <c r="O79" s="52">
        <v>2.9900681309674498E-3</v>
      </c>
      <c r="P79" s="52">
        <v>3.2975314871089831E-2</v>
      </c>
      <c r="Q79" s="44">
        <v>2</v>
      </c>
      <c r="R79" s="44" t="s">
        <v>422</v>
      </c>
      <c r="S79" s="42" t="s">
        <v>447</v>
      </c>
      <c r="T79" s="42" t="s">
        <v>448</v>
      </c>
      <c r="U79" s="42" t="s">
        <v>449</v>
      </c>
      <c r="V79" s="42" t="s">
        <v>432</v>
      </c>
      <c r="W79" s="48">
        <v>35115054</v>
      </c>
      <c r="X79" s="44" t="s">
        <v>567</v>
      </c>
      <c r="Y79" s="44">
        <v>7529</v>
      </c>
      <c r="Z79" s="44">
        <v>0</v>
      </c>
      <c r="AA79" s="44">
        <v>0</v>
      </c>
      <c r="AB79" s="44">
        <v>0</v>
      </c>
    </row>
    <row r="80" spans="1:28" x14ac:dyDescent="0.25">
      <c r="A80" s="49">
        <v>35115053</v>
      </c>
      <c r="B80" s="49" t="s">
        <v>399</v>
      </c>
      <c r="C80" s="49" t="s">
        <v>384</v>
      </c>
      <c r="D80" s="44">
        <v>1.81</v>
      </c>
      <c r="E80" s="50">
        <v>1.6300000000000001</v>
      </c>
      <c r="F80" s="44">
        <v>0.18</v>
      </c>
      <c r="G80" s="44" t="s">
        <v>530</v>
      </c>
      <c r="H80" s="42">
        <v>163661701</v>
      </c>
      <c r="I80" s="42" t="s">
        <v>22</v>
      </c>
      <c r="J80" s="44" t="s">
        <v>26</v>
      </c>
      <c r="K80" s="51">
        <v>187</v>
      </c>
      <c r="L80" s="51">
        <v>56.672611100969945</v>
      </c>
      <c r="M80" s="44">
        <v>2353</v>
      </c>
      <c r="N80" s="52">
        <v>0.55914274049091306</v>
      </c>
      <c r="O80" s="52">
        <v>2.9900681309674498E-3</v>
      </c>
      <c r="P80" s="52">
        <v>4.1737985955715103E-2</v>
      </c>
      <c r="Q80" s="44">
        <v>2</v>
      </c>
      <c r="R80" s="44" t="s">
        <v>422</v>
      </c>
      <c r="S80" s="42" t="s">
        <v>447</v>
      </c>
      <c r="T80" s="42" t="s">
        <v>448</v>
      </c>
      <c r="U80" s="42" t="s">
        <v>449</v>
      </c>
      <c r="V80" s="42" t="s">
        <v>432</v>
      </c>
      <c r="W80" s="49">
        <v>35115053</v>
      </c>
      <c r="X80" s="44" t="s">
        <v>568</v>
      </c>
      <c r="Y80" s="44">
        <v>9083</v>
      </c>
      <c r="Z80" s="44">
        <v>0</v>
      </c>
      <c r="AA80" s="44">
        <v>0</v>
      </c>
      <c r="AB80" s="44">
        <v>0</v>
      </c>
    </row>
    <row r="81" spans="1:28" x14ac:dyDescent="0.25">
      <c r="A81" s="49">
        <v>35115050</v>
      </c>
      <c r="B81" s="49" t="s">
        <v>399</v>
      </c>
      <c r="C81" s="49" t="s">
        <v>384</v>
      </c>
      <c r="D81" s="44">
        <v>1.61</v>
      </c>
      <c r="E81" s="50">
        <v>0.4800000000000002</v>
      </c>
      <c r="F81" s="44">
        <v>1.1299999999999999</v>
      </c>
      <c r="G81" s="44" t="s">
        <v>530</v>
      </c>
      <c r="H81" s="42">
        <v>163661701</v>
      </c>
      <c r="I81" s="42" t="s">
        <v>22</v>
      </c>
      <c r="J81" s="44" t="s">
        <v>26</v>
      </c>
      <c r="K81" s="51">
        <v>187</v>
      </c>
      <c r="L81" s="51">
        <v>1.9623620292210608</v>
      </c>
      <c r="M81" s="44">
        <v>2353</v>
      </c>
      <c r="N81" s="52">
        <v>0.55914274049091306</v>
      </c>
      <c r="O81" s="52">
        <v>2.9900681309674498E-3</v>
      </c>
      <c r="P81" s="52">
        <v>3.7126053805912329E-2</v>
      </c>
      <c r="Q81" s="44">
        <v>2</v>
      </c>
      <c r="R81" s="44" t="s">
        <v>422</v>
      </c>
      <c r="S81" s="42" t="s">
        <v>447</v>
      </c>
      <c r="T81" s="42" t="s">
        <v>448</v>
      </c>
      <c r="U81" s="42" t="s">
        <v>449</v>
      </c>
      <c r="V81" s="42" t="s">
        <v>432</v>
      </c>
      <c r="W81" s="49">
        <v>35115050</v>
      </c>
      <c r="X81" s="44" t="s">
        <v>569</v>
      </c>
      <c r="Y81" s="44">
        <v>8512</v>
      </c>
      <c r="Z81" s="44">
        <v>0</v>
      </c>
      <c r="AA81" s="44">
        <v>0</v>
      </c>
      <c r="AB81" s="44">
        <v>0</v>
      </c>
    </row>
    <row r="82" spans="1:28" x14ac:dyDescent="0.25">
      <c r="A82" s="48">
        <v>35056746</v>
      </c>
      <c r="B82" s="49" t="s">
        <v>399</v>
      </c>
      <c r="C82" s="49" t="s">
        <v>384</v>
      </c>
      <c r="D82" s="44">
        <v>2.02</v>
      </c>
      <c r="E82" s="50">
        <v>1.01</v>
      </c>
      <c r="F82" s="44">
        <v>1.01</v>
      </c>
      <c r="G82" s="44" t="s">
        <v>530</v>
      </c>
      <c r="H82" s="42">
        <v>163661701</v>
      </c>
      <c r="I82" s="42" t="s">
        <v>22</v>
      </c>
      <c r="J82" s="44" t="s">
        <v>26</v>
      </c>
      <c r="K82" s="51">
        <v>187</v>
      </c>
      <c r="L82" s="51">
        <v>25.242744943737954</v>
      </c>
      <c r="M82" s="44">
        <v>2353</v>
      </c>
      <c r="N82" s="52">
        <v>0.55914274049091306</v>
      </c>
      <c r="O82" s="52">
        <v>2.9900681309674498E-3</v>
      </c>
      <c r="P82" s="52">
        <v>4.6580514713008017E-2</v>
      </c>
      <c r="Q82" s="44">
        <v>2</v>
      </c>
      <c r="R82" s="44" t="s">
        <v>422</v>
      </c>
      <c r="S82" s="42" t="s">
        <v>570</v>
      </c>
      <c r="T82" s="42" t="s">
        <v>448</v>
      </c>
      <c r="U82" s="42" t="s">
        <v>449</v>
      </c>
      <c r="V82" s="42" t="s">
        <v>432</v>
      </c>
      <c r="W82" s="48">
        <v>35056746</v>
      </c>
      <c r="X82" s="44" t="s">
        <v>571</v>
      </c>
      <c r="Y82" s="44">
        <v>10737</v>
      </c>
      <c r="Z82" s="44">
        <v>0</v>
      </c>
      <c r="AA82" s="44">
        <v>0</v>
      </c>
      <c r="AB82" s="44">
        <v>0</v>
      </c>
    </row>
    <row r="83" spans="1:28" x14ac:dyDescent="0.25">
      <c r="A83" s="48">
        <v>35052821</v>
      </c>
      <c r="B83" s="49" t="s">
        <v>399</v>
      </c>
      <c r="C83" s="49" t="s">
        <v>384</v>
      </c>
      <c r="D83" s="44">
        <v>1.72</v>
      </c>
      <c r="E83" s="50">
        <v>0.52</v>
      </c>
      <c r="F83" s="44">
        <v>1.2</v>
      </c>
      <c r="G83" s="44" t="s">
        <v>530</v>
      </c>
      <c r="H83" s="42">
        <v>163661701</v>
      </c>
      <c r="I83" s="42" t="s">
        <v>22</v>
      </c>
      <c r="J83" s="44" t="s">
        <v>26</v>
      </c>
      <c r="K83" s="51">
        <v>187</v>
      </c>
      <c r="L83" s="51">
        <v>25.242744943737954</v>
      </c>
      <c r="M83" s="44">
        <v>2353</v>
      </c>
      <c r="N83" s="52">
        <v>0.55914274049091306</v>
      </c>
      <c r="O83" s="52">
        <v>2.9900681309674498E-3</v>
      </c>
      <c r="P83" s="52">
        <v>3.9662616488303853E-2</v>
      </c>
      <c r="Q83" s="44">
        <v>2</v>
      </c>
      <c r="R83" s="44" t="s">
        <v>422</v>
      </c>
      <c r="S83" s="42" t="s">
        <v>447</v>
      </c>
      <c r="T83" s="42" t="s">
        <v>448</v>
      </c>
      <c r="U83" s="42" t="s">
        <v>449</v>
      </c>
      <c r="V83" s="42" t="s">
        <v>432</v>
      </c>
      <c r="W83" s="48">
        <v>35052821</v>
      </c>
      <c r="X83" s="44" t="s">
        <v>572</v>
      </c>
      <c r="Y83" s="44">
        <v>10953</v>
      </c>
      <c r="Z83" s="44">
        <v>0</v>
      </c>
      <c r="AA83" s="44">
        <v>0</v>
      </c>
      <c r="AB83" s="44">
        <v>0</v>
      </c>
    </row>
    <row r="84" spans="1:28" x14ac:dyDescent="0.25">
      <c r="A84" s="49">
        <v>35116395</v>
      </c>
      <c r="B84" s="49" t="s">
        <v>399</v>
      </c>
      <c r="C84" s="49" t="s">
        <v>384</v>
      </c>
      <c r="D84" s="44">
        <v>1.71</v>
      </c>
      <c r="E84" s="50">
        <v>1.54</v>
      </c>
      <c r="F84" s="44">
        <v>0.17</v>
      </c>
      <c r="G84" s="44" t="s">
        <v>530</v>
      </c>
      <c r="H84" s="42">
        <v>163661702</v>
      </c>
      <c r="I84" s="42" t="s">
        <v>27</v>
      </c>
      <c r="J84" s="44" t="s">
        <v>28</v>
      </c>
      <c r="K84" s="51">
        <v>110</v>
      </c>
      <c r="L84" s="51">
        <v>25.242744943737954</v>
      </c>
      <c r="M84" s="44">
        <v>2369</v>
      </c>
      <c r="N84" s="52">
        <v>0.30976900962340631</v>
      </c>
      <c r="O84" s="52">
        <v>2.81608190566733E-3</v>
      </c>
      <c r="P84" s="52">
        <v>3.9202535758369732E-2</v>
      </c>
      <c r="Q84" s="44">
        <v>25</v>
      </c>
      <c r="R84" s="44" t="s">
        <v>422</v>
      </c>
      <c r="S84" s="42" t="s">
        <v>447</v>
      </c>
      <c r="T84" s="42" t="s">
        <v>448</v>
      </c>
      <c r="U84" s="42" t="s">
        <v>449</v>
      </c>
      <c r="V84" s="42" t="s">
        <v>432</v>
      </c>
      <c r="W84" s="49">
        <v>35116395</v>
      </c>
      <c r="X84" s="44" t="s">
        <v>573</v>
      </c>
      <c r="Y84" s="44">
        <v>9032</v>
      </c>
      <c r="Z84" s="44">
        <v>0</v>
      </c>
      <c r="AA84" s="44">
        <v>0</v>
      </c>
      <c r="AB84" s="44">
        <v>0</v>
      </c>
    </row>
    <row r="85" spans="1:28" x14ac:dyDescent="0.25">
      <c r="A85" s="49">
        <v>35116802</v>
      </c>
      <c r="B85" s="49" t="s">
        <v>399</v>
      </c>
      <c r="C85" s="49" t="s">
        <v>384</v>
      </c>
      <c r="D85" s="44">
        <v>2.2200000000000002</v>
      </c>
      <c r="E85" s="50">
        <v>0.45000000000000018</v>
      </c>
      <c r="F85" s="44">
        <v>1.77</v>
      </c>
      <c r="G85" s="44" t="s">
        <v>530</v>
      </c>
      <c r="H85" s="42">
        <v>163661702</v>
      </c>
      <c r="I85" s="42" t="s">
        <v>29</v>
      </c>
      <c r="J85" s="44" t="s">
        <v>30</v>
      </c>
      <c r="K85" s="51">
        <v>231</v>
      </c>
      <c r="L85" s="51">
        <v>1.3811473536509558</v>
      </c>
      <c r="M85" s="44">
        <v>2411</v>
      </c>
      <c r="N85" s="52">
        <v>0.57976134322032924</v>
      </c>
      <c r="O85" s="52">
        <v>2.5097893645901698E-3</v>
      </c>
      <c r="P85" s="52">
        <v>4.3712162694400286E-2</v>
      </c>
      <c r="Q85" s="44">
        <v>23</v>
      </c>
      <c r="R85" s="44" t="s">
        <v>422</v>
      </c>
      <c r="S85" s="42" t="s">
        <v>447</v>
      </c>
      <c r="T85" s="42" t="s">
        <v>448</v>
      </c>
      <c r="U85" s="42" t="s">
        <v>449</v>
      </c>
      <c r="V85" s="42" t="s">
        <v>432</v>
      </c>
      <c r="W85" s="49">
        <v>35116802</v>
      </c>
      <c r="X85" s="44" t="s">
        <v>574</v>
      </c>
      <c r="Y85" s="44">
        <v>11739</v>
      </c>
      <c r="Z85" s="44">
        <v>0</v>
      </c>
      <c r="AA85" s="44">
        <v>0</v>
      </c>
      <c r="AB85" s="44">
        <v>0</v>
      </c>
    </row>
    <row r="86" spans="1:28" x14ac:dyDescent="0.25">
      <c r="A86" s="49">
        <v>35129646</v>
      </c>
      <c r="B86" s="49" t="s">
        <v>399</v>
      </c>
      <c r="C86" s="49" t="s">
        <v>384</v>
      </c>
      <c r="D86" s="44">
        <v>1.26</v>
      </c>
      <c r="E86" s="50">
        <v>1.26</v>
      </c>
      <c r="G86" s="44" t="s">
        <v>530</v>
      </c>
      <c r="H86" s="42">
        <v>103031101</v>
      </c>
      <c r="I86" s="42" t="s">
        <v>575</v>
      </c>
      <c r="J86" s="44" t="s">
        <v>576</v>
      </c>
      <c r="K86" s="51">
        <v>207</v>
      </c>
      <c r="L86" s="51">
        <v>9.4101335104444459</v>
      </c>
      <c r="M86" s="44">
        <v>2420</v>
      </c>
      <c r="N86" s="52">
        <v>0.50113321003761968</v>
      </c>
      <c r="O86" s="52">
        <v>2.4209333818242498E-3</v>
      </c>
      <c r="P86" s="52">
        <v>2.6298623913725942E-2</v>
      </c>
      <c r="Q86" s="44">
        <v>10</v>
      </c>
      <c r="R86" s="44" t="s">
        <v>422</v>
      </c>
      <c r="S86" s="42" t="s">
        <v>577</v>
      </c>
      <c r="T86" s="42" t="s">
        <v>578</v>
      </c>
      <c r="U86" s="42" t="s">
        <v>579</v>
      </c>
      <c r="V86" s="42" t="s">
        <v>426</v>
      </c>
      <c r="W86" s="49">
        <v>35129646</v>
      </c>
      <c r="X86" s="44" t="s">
        <v>580</v>
      </c>
      <c r="Y86" s="44">
        <v>6644</v>
      </c>
      <c r="Z86" s="44">
        <v>0</v>
      </c>
      <c r="AA86" s="44">
        <v>0</v>
      </c>
      <c r="AB86" s="44">
        <v>0</v>
      </c>
    </row>
    <row r="87" spans="1:28" x14ac:dyDescent="0.25">
      <c r="A87" s="53">
        <v>35114103</v>
      </c>
      <c r="B87" s="49" t="s">
        <v>399</v>
      </c>
      <c r="C87" s="49" t="s">
        <v>384</v>
      </c>
      <c r="D87" s="44">
        <v>1.1299999999999999</v>
      </c>
      <c r="E87" s="50">
        <v>1.0199999999999998</v>
      </c>
      <c r="F87" s="44">
        <v>0.11</v>
      </c>
      <c r="G87" s="44" t="s">
        <v>530</v>
      </c>
      <c r="H87" s="42">
        <v>83622106</v>
      </c>
      <c r="I87" s="42" t="s">
        <v>31</v>
      </c>
      <c r="J87" s="44" t="s">
        <v>32</v>
      </c>
      <c r="K87" s="51">
        <v>185</v>
      </c>
      <c r="L87" s="51">
        <v>9.4101335104444459</v>
      </c>
      <c r="M87" s="44">
        <v>2464</v>
      </c>
      <c r="N87" s="52">
        <v>0.3933956785559482</v>
      </c>
      <c r="O87" s="52">
        <v>2.1264631273294498E-3</v>
      </c>
      <c r="P87" s="52">
        <v>1.9763507865639695E-2</v>
      </c>
      <c r="Q87" s="44">
        <v>46</v>
      </c>
      <c r="R87" s="44" t="s">
        <v>422</v>
      </c>
      <c r="S87" s="42" t="s">
        <v>581</v>
      </c>
      <c r="T87" s="42" t="s">
        <v>582</v>
      </c>
      <c r="U87" s="42" t="s">
        <v>545</v>
      </c>
      <c r="V87" s="42" t="s">
        <v>545</v>
      </c>
      <c r="W87" s="53">
        <v>35114103</v>
      </c>
      <c r="X87" s="44" t="s">
        <v>583</v>
      </c>
      <c r="Y87" s="44">
        <v>5963</v>
      </c>
      <c r="Z87" s="44">
        <v>0</v>
      </c>
      <c r="AA87" s="44">
        <v>0</v>
      </c>
      <c r="AB87" s="44">
        <v>0</v>
      </c>
    </row>
    <row r="88" spans="1:28" x14ac:dyDescent="0.25">
      <c r="A88" s="53">
        <v>35114102</v>
      </c>
      <c r="B88" s="49" t="s">
        <v>399</v>
      </c>
      <c r="C88" s="49" t="s">
        <v>384</v>
      </c>
      <c r="D88" s="44">
        <v>0.75</v>
      </c>
      <c r="E88" s="50">
        <v>0.34</v>
      </c>
      <c r="F88" s="44">
        <v>0.41</v>
      </c>
      <c r="G88" s="44" t="s">
        <v>530</v>
      </c>
      <c r="H88" s="42">
        <v>83622106</v>
      </c>
      <c r="I88" s="42" t="s">
        <v>31</v>
      </c>
      <c r="J88" s="44" t="s">
        <v>32</v>
      </c>
      <c r="K88" s="51">
        <v>185</v>
      </c>
      <c r="L88" s="51">
        <v>10.781162595940906</v>
      </c>
      <c r="M88" s="44">
        <v>2464</v>
      </c>
      <c r="N88" s="52">
        <v>0.3933956785559482</v>
      </c>
      <c r="O88" s="52">
        <v>2.1264631273294498E-3</v>
      </c>
      <c r="P88" s="52">
        <v>1.3117372477194489E-2</v>
      </c>
      <c r="Q88" s="44">
        <v>46</v>
      </c>
      <c r="R88" s="44" t="s">
        <v>422</v>
      </c>
      <c r="S88" s="42" t="s">
        <v>581</v>
      </c>
      <c r="T88" s="42" t="s">
        <v>582</v>
      </c>
      <c r="U88" s="42" t="s">
        <v>545</v>
      </c>
      <c r="V88" s="42" t="s">
        <v>545</v>
      </c>
      <c r="W88" s="53">
        <v>35114102</v>
      </c>
      <c r="X88" s="44" t="s">
        <v>584</v>
      </c>
      <c r="Y88" s="44">
        <v>3909</v>
      </c>
      <c r="Z88" s="44">
        <v>0</v>
      </c>
      <c r="AA88" s="44">
        <v>0</v>
      </c>
      <c r="AB88" s="44">
        <v>0</v>
      </c>
    </row>
    <row r="89" spans="1:28" x14ac:dyDescent="0.25">
      <c r="A89" s="53">
        <v>35114100</v>
      </c>
      <c r="B89" s="49" t="s">
        <v>399</v>
      </c>
      <c r="C89" s="49" t="s">
        <v>384</v>
      </c>
      <c r="D89" s="44">
        <v>1.04</v>
      </c>
      <c r="E89" s="50">
        <v>0.94000000000000006</v>
      </c>
      <c r="F89" s="44">
        <v>0.1</v>
      </c>
      <c r="G89" s="44" t="s">
        <v>530</v>
      </c>
      <c r="H89" s="42">
        <v>83622106</v>
      </c>
      <c r="I89" s="42" t="s">
        <v>31</v>
      </c>
      <c r="J89" s="44" t="s">
        <v>32</v>
      </c>
      <c r="K89" s="51">
        <v>185</v>
      </c>
      <c r="L89" s="51">
        <v>13.459629850294338</v>
      </c>
      <c r="M89" s="44">
        <v>2464</v>
      </c>
      <c r="N89" s="52">
        <v>0.3933956785559482</v>
      </c>
      <c r="O89" s="52">
        <v>2.1264631273294498E-3</v>
      </c>
      <c r="P89" s="52">
        <v>1.8189423168376358E-2</v>
      </c>
      <c r="Q89" s="44">
        <v>46</v>
      </c>
      <c r="R89" s="44" t="s">
        <v>422</v>
      </c>
      <c r="S89" s="42" t="s">
        <v>581</v>
      </c>
      <c r="T89" s="42" t="s">
        <v>582</v>
      </c>
      <c r="U89" s="42" t="s">
        <v>545</v>
      </c>
      <c r="V89" s="42" t="s">
        <v>545</v>
      </c>
      <c r="W89" s="53">
        <v>35114100</v>
      </c>
      <c r="X89" s="44" t="s">
        <v>585</v>
      </c>
      <c r="Y89" s="44">
        <v>5487</v>
      </c>
      <c r="Z89" s="44">
        <v>0</v>
      </c>
      <c r="AA89" s="44">
        <v>0</v>
      </c>
      <c r="AB89" s="44">
        <v>0</v>
      </c>
    </row>
    <row r="90" spans="1:28" x14ac:dyDescent="0.25">
      <c r="A90" s="49">
        <v>35142828</v>
      </c>
      <c r="B90" s="49" t="s">
        <v>399</v>
      </c>
      <c r="C90" s="49" t="s">
        <v>384</v>
      </c>
      <c r="D90" s="44">
        <v>0.49</v>
      </c>
      <c r="E90" s="50">
        <v>0.49</v>
      </c>
      <c r="G90" s="44" t="s">
        <v>530</v>
      </c>
      <c r="H90" s="42">
        <v>152481103</v>
      </c>
      <c r="I90" s="42" t="s">
        <v>20</v>
      </c>
      <c r="J90" s="44" t="s">
        <v>453</v>
      </c>
      <c r="K90" s="51">
        <v>64</v>
      </c>
      <c r="L90" s="51">
        <v>10.897182335610692</v>
      </c>
      <c r="M90" s="44">
        <v>2521</v>
      </c>
      <c r="N90" s="52">
        <v>0.10808278595001793</v>
      </c>
      <c r="O90" s="52">
        <v>1.6887935304690301E-3</v>
      </c>
      <c r="P90" s="52">
        <v>6.3691581197240282E-3</v>
      </c>
      <c r="Q90" s="44">
        <v>117</v>
      </c>
      <c r="R90" s="44" t="s">
        <v>422</v>
      </c>
      <c r="S90" s="42" t="s">
        <v>454</v>
      </c>
      <c r="T90" s="42" t="s">
        <v>455</v>
      </c>
      <c r="U90" s="42" t="s">
        <v>456</v>
      </c>
      <c r="V90" s="42" t="s">
        <v>426</v>
      </c>
      <c r="W90" s="49">
        <v>35142828</v>
      </c>
      <c r="X90" s="44" t="s">
        <v>586</v>
      </c>
      <c r="Y90" s="44">
        <v>2505</v>
      </c>
      <c r="Z90" s="44">
        <v>0</v>
      </c>
      <c r="AA90" s="44">
        <v>0</v>
      </c>
      <c r="AB90" s="44">
        <v>0</v>
      </c>
    </row>
    <row r="91" spans="1:28" x14ac:dyDescent="0.25">
      <c r="A91" s="49">
        <v>35142826</v>
      </c>
      <c r="B91" s="49" t="s">
        <v>399</v>
      </c>
      <c r="C91" s="49" t="s">
        <v>384</v>
      </c>
      <c r="D91" s="44">
        <v>1.57</v>
      </c>
      <c r="E91" s="50">
        <v>1.57</v>
      </c>
      <c r="G91" s="44" t="s">
        <v>530</v>
      </c>
      <c r="H91" s="42">
        <v>152481103</v>
      </c>
      <c r="I91" s="42" t="s">
        <v>20</v>
      </c>
      <c r="J91" s="44" t="s">
        <v>453</v>
      </c>
      <c r="K91" s="51">
        <v>64</v>
      </c>
      <c r="L91" s="51">
        <v>10.897182335610692</v>
      </c>
      <c r="M91" s="44">
        <v>2521</v>
      </c>
      <c r="N91" s="52">
        <v>0.10808278595001793</v>
      </c>
      <c r="O91" s="52">
        <v>1.6887935304690301E-3</v>
      </c>
      <c r="P91" s="52">
        <v>2.0407302546870863E-2</v>
      </c>
      <c r="Q91" s="44">
        <v>117</v>
      </c>
      <c r="R91" s="44" t="s">
        <v>422</v>
      </c>
      <c r="S91" s="42" t="s">
        <v>454</v>
      </c>
      <c r="T91" s="42" t="s">
        <v>455</v>
      </c>
      <c r="U91" s="42" t="s">
        <v>456</v>
      </c>
      <c r="V91" s="42" t="s">
        <v>426</v>
      </c>
      <c r="W91" s="49">
        <v>35142826</v>
      </c>
      <c r="X91" s="44" t="s">
        <v>587</v>
      </c>
      <c r="Y91" s="44">
        <v>8412</v>
      </c>
      <c r="Z91" s="44">
        <v>0</v>
      </c>
      <c r="AA91" s="44">
        <v>0</v>
      </c>
      <c r="AB91" s="44">
        <v>0</v>
      </c>
    </row>
    <row r="92" spans="1:28" x14ac:dyDescent="0.25">
      <c r="A92" s="48">
        <v>35052739</v>
      </c>
      <c r="B92" s="49" t="s">
        <v>399</v>
      </c>
      <c r="C92" s="49" t="s">
        <v>384</v>
      </c>
      <c r="D92" s="44">
        <v>2.19</v>
      </c>
      <c r="E92" s="50">
        <v>2.19</v>
      </c>
      <c r="G92" s="44" t="s">
        <v>530</v>
      </c>
      <c r="H92" s="42">
        <v>163661702</v>
      </c>
      <c r="I92" s="42" t="s">
        <v>27</v>
      </c>
      <c r="J92" s="44" t="s">
        <v>588</v>
      </c>
      <c r="K92" s="51">
        <v>27</v>
      </c>
      <c r="L92" s="51">
        <v>11.648511812529637</v>
      </c>
      <c r="M92" s="44">
        <v>2655</v>
      </c>
      <c r="N92" s="52">
        <v>2.4550702836827084E-2</v>
      </c>
      <c r="O92" s="52">
        <v>9.0928529025285497E-4</v>
      </c>
      <c r="P92" s="52">
        <v>1.9653379631180114E-2</v>
      </c>
      <c r="Q92" s="44">
        <v>165</v>
      </c>
      <c r="R92" s="44" t="s">
        <v>422</v>
      </c>
      <c r="S92" s="42" t="s">
        <v>447</v>
      </c>
      <c r="T92" s="42" t="s">
        <v>448</v>
      </c>
      <c r="U92" s="42" t="s">
        <v>449</v>
      </c>
      <c r="V92" s="42" t="s">
        <v>432</v>
      </c>
      <c r="W92" s="48">
        <v>35052739</v>
      </c>
      <c r="X92" s="44" t="s">
        <v>589</v>
      </c>
      <c r="Y92" s="44">
        <v>11546</v>
      </c>
      <c r="Z92" s="44">
        <v>0</v>
      </c>
      <c r="AA92" s="44">
        <v>0</v>
      </c>
      <c r="AB92" s="44">
        <v>0</v>
      </c>
    </row>
    <row r="93" spans="1:28" x14ac:dyDescent="0.25">
      <c r="A93" s="54">
        <v>35115854</v>
      </c>
      <c r="B93" s="49" t="s">
        <v>399</v>
      </c>
      <c r="C93" s="49" t="s">
        <v>384</v>
      </c>
      <c r="D93" s="50">
        <v>1.1200000000000001</v>
      </c>
      <c r="E93" s="50">
        <v>1.1200000000000001</v>
      </c>
      <c r="G93" s="44" t="s">
        <v>530</v>
      </c>
      <c r="H93" s="42">
        <v>163692102</v>
      </c>
      <c r="I93" s="42" t="s">
        <v>458</v>
      </c>
      <c r="J93" s="44" t="s">
        <v>459</v>
      </c>
      <c r="K93" s="51">
        <v>256</v>
      </c>
      <c r="L93" s="51">
        <v>17.256103534918065</v>
      </c>
      <c r="M93" s="44">
        <v>2659</v>
      </c>
      <c r="N93" s="52">
        <v>0.22060872270922624</v>
      </c>
      <c r="O93" s="52">
        <v>8.61752823082915E-4</v>
      </c>
      <c r="P93" s="52">
        <v>9.2180850576163778E-3</v>
      </c>
      <c r="Q93" s="44">
        <v>8</v>
      </c>
      <c r="R93" s="44" t="s">
        <v>422</v>
      </c>
      <c r="S93" s="42" t="s">
        <v>460</v>
      </c>
      <c r="T93" s="42" t="s">
        <v>461</v>
      </c>
      <c r="U93" s="42" t="s">
        <v>431</v>
      </c>
      <c r="V93" s="42" t="s">
        <v>432</v>
      </c>
      <c r="W93" s="54">
        <v>35115854</v>
      </c>
      <c r="X93" s="44" t="s">
        <v>590</v>
      </c>
      <c r="Y93" s="44">
        <v>5762</v>
      </c>
      <c r="Z93" s="44">
        <v>0</v>
      </c>
      <c r="AA93" s="44">
        <v>0</v>
      </c>
      <c r="AB93" s="44">
        <v>0</v>
      </c>
    </row>
    <row r="94" spans="1:28" x14ac:dyDescent="0.25">
      <c r="A94" s="55">
        <v>35115855</v>
      </c>
      <c r="B94" s="49" t="s">
        <v>399</v>
      </c>
      <c r="C94" s="49" t="s">
        <v>384</v>
      </c>
      <c r="D94" s="44">
        <v>1.26</v>
      </c>
      <c r="E94" s="50">
        <v>0.26</v>
      </c>
      <c r="F94" s="44">
        <v>1</v>
      </c>
      <c r="G94" s="44" t="s">
        <v>530</v>
      </c>
      <c r="H94" s="42">
        <v>163692102</v>
      </c>
      <c r="I94" s="42" t="s">
        <v>458</v>
      </c>
      <c r="J94" s="44" t="s">
        <v>459</v>
      </c>
      <c r="K94" s="51">
        <v>256</v>
      </c>
      <c r="L94" s="51">
        <v>17.256103534918065</v>
      </c>
      <c r="M94" s="44">
        <v>2659</v>
      </c>
      <c r="N94" s="52">
        <v>0.22060872270922624</v>
      </c>
      <c r="O94" s="52">
        <v>8.61752823082915E-4</v>
      </c>
      <c r="P94" s="52">
        <v>1.0370345689818428E-2</v>
      </c>
      <c r="Q94" s="44">
        <v>8</v>
      </c>
      <c r="R94" s="44" t="s">
        <v>422</v>
      </c>
      <c r="S94" s="42" t="s">
        <v>460</v>
      </c>
      <c r="T94" s="42" t="s">
        <v>461</v>
      </c>
      <c r="U94" s="42" t="s">
        <v>431</v>
      </c>
      <c r="V94" s="42" t="s">
        <v>432</v>
      </c>
      <c r="W94" s="55">
        <v>35115855</v>
      </c>
      <c r="X94" s="44" t="s">
        <v>591</v>
      </c>
      <c r="Y94" s="44">
        <v>6672</v>
      </c>
      <c r="Z94" s="44">
        <v>0</v>
      </c>
      <c r="AA94" s="44">
        <v>0</v>
      </c>
      <c r="AB94" s="44">
        <v>0</v>
      </c>
    </row>
    <row r="95" spans="1:28" x14ac:dyDescent="0.25">
      <c r="A95" s="53">
        <v>35072360</v>
      </c>
      <c r="B95" s="49" t="s">
        <v>399</v>
      </c>
      <c r="C95" s="49" t="s">
        <v>384</v>
      </c>
      <c r="D95" s="44">
        <v>1.05</v>
      </c>
      <c r="E95" s="50">
        <v>0.63000000000000012</v>
      </c>
      <c r="F95" s="44">
        <v>0.42</v>
      </c>
      <c r="G95" s="44" t="s">
        <v>530</v>
      </c>
      <c r="H95" s="42">
        <v>163692102</v>
      </c>
      <c r="I95" s="42" t="s">
        <v>458</v>
      </c>
      <c r="J95" s="44" t="s">
        <v>459</v>
      </c>
      <c r="K95" s="51">
        <v>256</v>
      </c>
      <c r="L95" s="51">
        <v>17.017391080865206</v>
      </c>
      <c r="M95" s="44">
        <v>2659</v>
      </c>
      <c r="N95" s="52">
        <v>0.22060872270922624</v>
      </c>
      <c r="O95" s="52">
        <v>8.61752823082915E-4</v>
      </c>
      <c r="P95" s="52">
        <v>8.6419547415153546E-3</v>
      </c>
      <c r="Q95" s="44">
        <v>8</v>
      </c>
      <c r="R95" s="44" t="s">
        <v>422</v>
      </c>
      <c r="S95" s="42" t="s">
        <v>460</v>
      </c>
      <c r="T95" s="42" t="s">
        <v>461</v>
      </c>
      <c r="U95" s="42" t="s">
        <v>431</v>
      </c>
      <c r="V95" s="42" t="s">
        <v>432</v>
      </c>
      <c r="W95" s="53">
        <v>35072360</v>
      </c>
      <c r="X95" s="44" t="s">
        <v>592</v>
      </c>
      <c r="Y95" s="44">
        <v>5541</v>
      </c>
      <c r="Z95" s="44">
        <v>0</v>
      </c>
      <c r="AA95" s="44">
        <v>0</v>
      </c>
      <c r="AB95" s="44">
        <v>0</v>
      </c>
    </row>
    <row r="96" spans="1:28" x14ac:dyDescent="0.25">
      <c r="A96" s="49">
        <v>35116444</v>
      </c>
      <c r="B96" s="49" t="s">
        <v>399</v>
      </c>
      <c r="C96" s="49" t="s">
        <v>384</v>
      </c>
      <c r="D96" s="44">
        <v>2.1</v>
      </c>
      <c r="E96" s="50">
        <v>1.8900000000000001</v>
      </c>
      <c r="F96" s="44">
        <v>0.21</v>
      </c>
      <c r="G96" s="44" t="s">
        <v>530</v>
      </c>
      <c r="H96" s="42">
        <v>163661702</v>
      </c>
      <c r="I96" s="42" t="s">
        <v>27</v>
      </c>
      <c r="J96" s="44" t="s">
        <v>33</v>
      </c>
      <c r="K96" s="51">
        <v>132</v>
      </c>
      <c r="L96" s="51">
        <v>17.017391080865206</v>
      </c>
      <c r="M96" s="44">
        <v>2678</v>
      </c>
      <c r="N96" s="52">
        <v>9.8599022534639355E-2</v>
      </c>
      <c r="O96" s="52">
        <v>7.4696229192908604E-4</v>
      </c>
      <c r="P96" s="52">
        <v>1.2681724272734207E-2</v>
      </c>
      <c r="Q96" s="44">
        <v>32</v>
      </c>
      <c r="R96" s="44" t="s">
        <v>422</v>
      </c>
      <c r="S96" s="42" t="s">
        <v>447</v>
      </c>
      <c r="T96" s="42" t="s">
        <v>448</v>
      </c>
      <c r="U96" s="42" t="s">
        <v>449</v>
      </c>
      <c r="V96" s="42" t="s">
        <v>432</v>
      </c>
      <c r="W96" s="49">
        <v>35116444</v>
      </c>
      <c r="X96" s="44" t="s">
        <v>593</v>
      </c>
      <c r="Y96" s="44">
        <v>11100</v>
      </c>
      <c r="Z96" s="44">
        <v>0</v>
      </c>
      <c r="AA96" s="44">
        <v>0</v>
      </c>
      <c r="AB96" s="44">
        <v>0</v>
      </c>
    </row>
    <row r="97" spans="1:28" x14ac:dyDescent="0.25">
      <c r="A97" s="49">
        <v>35116443</v>
      </c>
      <c r="B97" s="49" t="s">
        <v>399</v>
      </c>
      <c r="C97" s="49" t="s">
        <v>384</v>
      </c>
      <c r="D97" s="44">
        <v>1.94</v>
      </c>
      <c r="E97" s="50">
        <v>1.1599999999999999</v>
      </c>
      <c r="F97" s="44">
        <v>0.78</v>
      </c>
      <c r="G97" s="44" t="s">
        <v>530</v>
      </c>
      <c r="H97" s="42">
        <v>163661702</v>
      </c>
      <c r="I97" s="42" t="s">
        <v>27</v>
      </c>
      <c r="J97" s="44" t="s">
        <v>33</v>
      </c>
      <c r="K97" s="51">
        <v>132</v>
      </c>
      <c r="L97" s="51">
        <v>17.958695812230889</v>
      </c>
      <c r="M97" s="44">
        <v>2678</v>
      </c>
      <c r="N97" s="52">
        <v>9.8599022534639355E-2</v>
      </c>
      <c r="O97" s="52">
        <v>7.4696229192908604E-4</v>
      </c>
      <c r="P97" s="52">
        <v>1.1715497661478266E-2</v>
      </c>
      <c r="Q97" s="44">
        <v>32</v>
      </c>
      <c r="R97" s="44" t="s">
        <v>422</v>
      </c>
      <c r="S97" s="42" t="s">
        <v>447</v>
      </c>
      <c r="T97" s="42" t="s">
        <v>448</v>
      </c>
      <c r="U97" s="42" t="s">
        <v>449</v>
      </c>
      <c r="V97" s="42" t="s">
        <v>432</v>
      </c>
      <c r="W97" s="49">
        <v>35116443</v>
      </c>
      <c r="X97" s="44" t="s">
        <v>594</v>
      </c>
      <c r="Y97" s="44">
        <v>10249</v>
      </c>
      <c r="Z97" s="44">
        <v>0</v>
      </c>
      <c r="AA97" s="44">
        <v>0</v>
      </c>
      <c r="AB97" s="44">
        <v>0</v>
      </c>
    </row>
    <row r="98" spans="1:28" x14ac:dyDescent="0.25">
      <c r="A98" s="49">
        <v>35116442</v>
      </c>
      <c r="B98" s="49" t="s">
        <v>399</v>
      </c>
      <c r="C98" s="49" t="s">
        <v>384</v>
      </c>
      <c r="D98" s="44">
        <v>2.1</v>
      </c>
      <c r="E98" s="50">
        <v>0.48</v>
      </c>
      <c r="F98" s="44">
        <v>1.62</v>
      </c>
      <c r="G98" s="44" t="s">
        <v>530</v>
      </c>
      <c r="H98" s="42">
        <v>163661702</v>
      </c>
      <c r="I98" s="42" t="s">
        <v>27</v>
      </c>
      <c r="J98" s="44" t="s">
        <v>33</v>
      </c>
      <c r="K98" s="51">
        <v>132</v>
      </c>
      <c r="L98" s="51">
        <v>10.939271484123456</v>
      </c>
      <c r="M98" s="44">
        <v>2678</v>
      </c>
      <c r="N98" s="52">
        <v>9.8599022534639355E-2</v>
      </c>
      <c r="O98" s="52">
        <v>7.4696229192908604E-4</v>
      </c>
      <c r="P98" s="52">
        <v>1.2681724272734207E-2</v>
      </c>
      <c r="Q98" s="44">
        <v>32</v>
      </c>
      <c r="R98" s="44" t="s">
        <v>422</v>
      </c>
      <c r="S98" s="42" t="s">
        <v>447</v>
      </c>
      <c r="T98" s="42" t="s">
        <v>448</v>
      </c>
      <c r="U98" s="42" t="s">
        <v>449</v>
      </c>
      <c r="V98" s="42" t="s">
        <v>432</v>
      </c>
      <c r="W98" s="49">
        <v>35116442</v>
      </c>
      <c r="X98" s="44" t="s">
        <v>595</v>
      </c>
      <c r="Y98" s="44">
        <v>12386</v>
      </c>
      <c r="Z98" s="44">
        <v>0</v>
      </c>
      <c r="AA98" s="44">
        <v>0</v>
      </c>
      <c r="AB98" s="44">
        <v>0</v>
      </c>
    </row>
    <row r="99" spans="1:28" x14ac:dyDescent="0.25">
      <c r="A99" s="48">
        <v>35052825</v>
      </c>
      <c r="B99" s="49" t="s">
        <v>399</v>
      </c>
      <c r="C99" s="49" t="s">
        <v>384</v>
      </c>
      <c r="D99" s="44">
        <v>1.1000000000000001</v>
      </c>
      <c r="E99" s="50">
        <v>0.55000000000000004</v>
      </c>
      <c r="F99" s="44">
        <v>0.55000000000000004</v>
      </c>
      <c r="G99" s="44" t="s">
        <v>530</v>
      </c>
      <c r="H99" s="42">
        <v>163661702</v>
      </c>
      <c r="I99" s="42" t="s">
        <v>27</v>
      </c>
      <c r="J99" s="44" t="s">
        <v>34</v>
      </c>
      <c r="K99" s="51">
        <v>21</v>
      </c>
      <c r="L99" s="51">
        <v>4.0398645433651392</v>
      </c>
      <c r="M99" s="44">
        <v>2737</v>
      </c>
      <c r="N99" s="52">
        <v>1.0337860551407129E-2</v>
      </c>
      <c r="O99" s="52">
        <v>4.9227907387652998E-4</v>
      </c>
      <c r="P99" s="52">
        <v>5.1218019882583255E-3</v>
      </c>
      <c r="Q99" s="44">
        <v>26</v>
      </c>
      <c r="R99" s="44" t="s">
        <v>422</v>
      </c>
      <c r="S99" s="42" t="s">
        <v>447</v>
      </c>
      <c r="T99" s="42" t="s">
        <v>448</v>
      </c>
      <c r="U99" s="42" t="s">
        <v>449</v>
      </c>
      <c r="V99" s="42" t="s">
        <v>432</v>
      </c>
      <c r="W99" s="48">
        <v>35052825</v>
      </c>
      <c r="X99" s="44" t="s">
        <v>596</v>
      </c>
      <c r="Y99" s="44">
        <v>6168</v>
      </c>
      <c r="Z99" s="44">
        <v>0</v>
      </c>
      <c r="AA99" s="44">
        <v>0</v>
      </c>
      <c r="AB99" s="44">
        <v>0</v>
      </c>
    </row>
    <row r="100" spans="1:28" x14ac:dyDescent="0.25">
      <c r="A100" s="49">
        <v>35116396</v>
      </c>
      <c r="B100" s="49" t="s">
        <v>399</v>
      </c>
      <c r="C100" s="49" t="s">
        <v>384</v>
      </c>
      <c r="D100" s="44">
        <v>2.12</v>
      </c>
      <c r="E100" s="50">
        <v>2.12</v>
      </c>
      <c r="G100" s="44" t="s">
        <v>530</v>
      </c>
      <c r="H100" s="42">
        <v>163661702</v>
      </c>
      <c r="I100" s="42" t="s">
        <v>27</v>
      </c>
      <c r="J100" s="44" t="s">
        <v>470</v>
      </c>
      <c r="K100" s="51">
        <v>53</v>
      </c>
      <c r="L100" s="51">
        <v>5.4953154455302142</v>
      </c>
      <c r="M100" s="44">
        <v>2829</v>
      </c>
      <c r="N100" s="52">
        <v>1.121599435682569E-2</v>
      </c>
      <c r="O100" s="52">
        <v>2.1162253503444699E-4</v>
      </c>
      <c r="P100" s="52">
        <v>3.9434981577785256E-3</v>
      </c>
      <c r="Q100" s="44">
        <v>102</v>
      </c>
      <c r="R100" s="44" t="s">
        <v>422</v>
      </c>
      <c r="S100" s="42" t="s">
        <v>447</v>
      </c>
      <c r="T100" s="42" t="s">
        <v>448</v>
      </c>
      <c r="U100" s="42" t="s">
        <v>449</v>
      </c>
      <c r="V100" s="42" t="s">
        <v>432</v>
      </c>
      <c r="W100" s="49">
        <v>35116396</v>
      </c>
      <c r="X100" s="44" t="s">
        <v>597</v>
      </c>
      <c r="Y100" s="44">
        <v>9510</v>
      </c>
      <c r="Z100" s="44">
        <v>0</v>
      </c>
      <c r="AA100" s="44">
        <v>0</v>
      </c>
      <c r="AB100" s="44">
        <v>0</v>
      </c>
    </row>
    <row r="101" spans="1:28" x14ac:dyDescent="0.25">
      <c r="A101" s="53">
        <v>35112432</v>
      </c>
      <c r="B101" s="49" t="s">
        <v>399</v>
      </c>
      <c r="C101" s="49" t="s">
        <v>384</v>
      </c>
      <c r="D101" s="44">
        <v>2.12</v>
      </c>
      <c r="E101" s="50">
        <v>5.0000000000000266E-2</v>
      </c>
      <c r="F101" s="44">
        <v>2.0699999999999998</v>
      </c>
      <c r="G101" s="44" t="s">
        <v>530</v>
      </c>
      <c r="H101" s="42">
        <v>152762102</v>
      </c>
      <c r="I101" s="42" t="s">
        <v>598</v>
      </c>
      <c r="J101" s="44" t="s">
        <v>599</v>
      </c>
      <c r="K101" s="51">
        <v>98</v>
      </c>
      <c r="L101" s="51">
        <v>9.1316529080771573</v>
      </c>
      <c r="M101" s="44">
        <v>3014</v>
      </c>
      <c r="N101" s="52">
        <v>1.4212928498949417E-3</v>
      </c>
      <c r="O101" s="52">
        <v>1.45029882642341E-5</v>
      </c>
      <c r="P101" s="52">
        <v>2.7854771428913568E-4</v>
      </c>
      <c r="Q101" s="44">
        <v>52</v>
      </c>
      <c r="R101" s="44" t="s">
        <v>422</v>
      </c>
      <c r="S101" s="42" t="s">
        <v>499</v>
      </c>
      <c r="T101" s="42" t="s">
        <v>500</v>
      </c>
      <c r="U101" s="42" t="s">
        <v>456</v>
      </c>
      <c r="V101" s="42" t="s">
        <v>426</v>
      </c>
      <c r="W101" s="53">
        <v>35112432</v>
      </c>
      <c r="X101" s="44" t="s">
        <v>600</v>
      </c>
      <c r="Y101" s="44">
        <v>11193</v>
      </c>
      <c r="Z101" s="44">
        <v>0</v>
      </c>
      <c r="AA101" s="44">
        <v>0</v>
      </c>
      <c r="AB101" s="44">
        <v>0</v>
      </c>
    </row>
    <row r="102" spans="1:28" x14ac:dyDescent="0.25">
      <c r="A102" s="49">
        <v>35119968</v>
      </c>
      <c r="B102" s="49" t="s">
        <v>399</v>
      </c>
      <c r="C102" s="49" t="s">
        <v>395</v>
      </c>
      <c r="D102" s="50">
        <v>0.41</v>
      </c>
      <c r="E102" s="50">
        <v>0.41</v>
      </c>
      <c r="G102" s="44" t="s">
        <v>683</v>
      </c>
      <c r="H102" s="42">
        <v>82021106</v>
      </c>
      <c r="I102" s="42" t="s">
        <v>540</v>
      </c>
      <c r="J102" s="44" t="s">
        <v>541</v>
      </c>
      <c r="K102" s="51">
        <v>213</v>
      </c>
      <c r="L102" s="51">
        <v>19.349413785010832</v>
      </c>
      <c r="M102" s="44">
        <v>1864</v>
      </c>
      <c r="N102" s="52">
        <v>2.6622696084535109</v>
      </c>
      <c r="O102" s="52">
        <v>1.2498918349547E-2</v>
      </c>
      <c r="P102" s="52">
        <v>3.7795742525735129E-2</v>
      </c>
      <c r="Q102" s="44">
        <v>841</v>
      </c>
      <c r="R102" s="44" t="s">
        <v>422</v>
      </c>
      <c r="S102" s="42" t="s">
        <v>542</v>
      </c>
      <c r="T102" s="42" t="s">
        <v>543</v>
      </c>
      <c r="U102" s="42" t="s">
        <v>544</v>
      </c>
      <c r="V102" s="42" t="s">
        <v>545</v>
      </c>
      <c r="W102" s="49">
        <v>35119968</v>
      </c>
      <c r="X102" s="44" t="s">
        <v>601</v>
      </c>
      <c r="Y102" s="44">
        <v>2164.8000000000002</v>
      </c>
      <c r="Z102" s="44">
        <v>0</v>
      </c>
      <c r="AA102" s="44">
        <v>0</v>
      </c>
      <c r="AB102" s="44">
        <v>0</v>
      </c>
    </row>
    <row r="103" spans="1:28" x14ac:dyDescent="0.25">
      <c r="A103" s="49">
        <v>35119967</v>
      </c>
      <c r="B103" s="49" t="s">
        <v>399</v>
      </c>
      <c r="C103" s="49" t="s">
        <v>395</v>
      </c>
      <c r="D103" s="50">
        <v>0.87</v>
      </c>
      <c r="E103" s="50">
        <v>0.87</v>
      </c>
      <c r="G103" s="44" t="s">
        <v>683</v>
      </c>
      <c r="H103" s="42">
        <v>82021106</v>
      </c>
      <c r="I103" s="42" t="s">
        <v>540</v>
      </c>
      <c r="J103" s="44" t="s">
        <v>541</v>
      </c>
      <c r="K103" s="51">
        <v>213</v>
      </c>
      <c r="L103" s="51">
        <v>19.349413785010832</v>
      </c>
      <c r="M103" s="44">
        <v>1864</v>
      </c>
      <c r="N103" s="52">
        <v>2.6622696084535109</v>
      </c>
      <c r="O103" s="52">
        <v>1.2498918349547E-2</v>
      </c>
      <c r="P103" s="52">
        <v>8.0200721944852602E-2</v>
      </c>
      <c r="Q103" s="44">
        <v>841</v>
      </c>
      <c r="R103" s="44" t="s">
        <v>422</v>
      </c>
      <c r="S103" s="42" t="s">
        <v>542</v>
      </c>
      <c r="T103" s="42" t="s">
        <v>543</v>
      </c>
      <c r="U103" s="42" t="s">
        <v>544</v>
      </c>
      <c r="V103" s="42" t="s">
        <v>545</v>
      </c>
      <c r="W103" s="49">
        <v>35119967</v>
      </c>
      <c r="X103" s="44" t="s">
        <v>602</v>
      </c>
      <c r="Y103" s="44">
        <v>4593.6000000000004</v>
      </c>
      <c r="Z103" s="44">
        <v>0</v>
      </c>
      <c r="AA103" s="44">
        <v>0</v>
      </c>
      <c r="AB103" s="44">
        <v>0</v>
      </c>
    </row>
    <row r="104" spans="1:28" x14ac:dyDescent="0.25">
      <c r="A104" s="48">
        <v>35113111</v>
      </c>
      <c r="B104" s="49" t="s">
        <v>399</v>
      </c>
      <c r="C104" s="49" t="s">
        <v>395</v>
      </c>
      <c r="D104" s="50">
        <v>0.77</v>
      </c>
      <c r="E104" s="50">
        <v>0.77</v>
      </c>
      <c r="G104" s="44" t="s">
        <v>683</v>
      </c>
      <c r="H104" s="42">
        <v>82021106</v>
      </c>
      <c r="I104" s="42" t="s">
        <v>540</v>
      </c>
      <c r="J104" s="44" t="s">
        <v>541</v>
      </c>
      <c r="K104" s="51">
        <v>213</v>
      </c>
      <c r="L104" s="51">
        <v>9.7294280965627014</v>
      </c>
      <c r="M104" s="44">
        <v>1864</v>
      </c>
      <c r="N104" s="52">
        <v>2.6622696084535109</v>
      </c>
      <c r="O104" s="52">
        <v>1.2498918349547E-2</v>
      </c>
      <c r="P104" s="52">
        <v>7.0982248158087943E-2</v>
      </c>
      <c r="Q104" s="44">
        <v>841</v>
      </c>
      <c r="R104" s="44" t="s">
        <v>422</v>
      </c>
      <c r="S104" s="42" t="s">
        <v>542</v>
      </c>
      <c r="T104" s="42" t="s">
        <v>543</v>
      </c>
      <c r="U104" s="42" t="s">
        <v>544</v>
      </c>
      <c r="V104" s="42" t="s">
        <v>545</v>
      </c>
      <c r="W104" s="48">
        <v>35113111</v>
      </c>
      <c r="X104" s="44" t="s">
        <v>603</v>
      </c>
      <c r="Y104" s="44">
        <v>4065.6</v>
      </c>
      <c r="Z104" s="44">
        <v>0</v>
      </c>
      <c r="AA104" s="44">
        <v>0</v>
      </c>
      <c r="AB104" s="44">
        <v>0</v>
      </c>
    </row>
    <row r="105" spans="1:28" x14ac:dyDescent="0.25">
      <c r="A105" s="48">
        <v>35113110</v>
      </c>
      <c r="B105" s="49" t="s">
        <v>399</v>
      </c>
      <c r="C105" s="49" t="s">
        <v>395</v>
      </c>
      <c r="D105" s="50">
        <v>1.5</v>
      </c>
      <c r="E105" s="50">
        <v>1.5</v>
      </c>
      <c r="G105" s="44" t="s">
        <v>683</v>
      </c>
      <c r="H105" s="42">
        <v>82021106</v>
      </c>
      <c r="I105" s="42" t="s">
        <v>540</v>
      </c>
      <c r="J105" s="44" t="s">
        <v>541</v>
      </c>
      <c r="K105" s="51">
        <v>213</v>
      </c>
      <c r="L105" s="51">
        <v>9.7294280965627014</v>
      </c>
      <c r="M105" s="44">
        <v>1864</v>
      </c>
      <c r="N105" s="52">
        <v>2.6622696084535109</v>
      </c>
      <c r="O105" s="52">
        <v>1.2498918349547E-2</v>
      </c>
      <c r="P105" s="52">
        <v>0.13827710680146998</v>
      </c>
      <c r="Q105" s="44">
        <v>841</v>
      </c>
      <c r="R105" s="44" t="s">
        <v>422</v>
      </c>
      <c r="S105" s="42" t="s">
        <v>542</v>
      </c>
      <c r="T105" s="42" t="s">
        <v>543</v>
      </c>
      <c r="U105" s="42" t="s">
        <v>544</v>
      </c>
      <c r="V105" s="42" t="s">
        <v>545</v>
      </c>
      <c r="W105" s="48">
        <v>35113110</v>
      </c>
      <c r="X105" s="44" t="s">
        <v>604</v>
      </c>
      <c r="Y105" s="44">
        <v>7920</v>
      </c>
      <c r="Z105" s="44">
        <v>0</v>
      </c>
      <c r="AA105" s="44">
        <v>0</v>
      </c>
      <c r="AB105" s="44">
        <v>0</v>
      </c>
    </row>
    <row r="106" spans="1:28" x14ac:dyDescent="0.25">
      <c r="A106" s="48">
        <v>35113107</v>
      </c>
      <c r="B106" s="49" t="s">
        <v>399</v>
      </c>
      <c r="C106" s="49" t="s">
        <v>395</v>
      </c>
      <c r="D106" s="50">
        <v>0.53</v>
      </c>
      <c r="E106" s="50">
        <v>0.53</v>
      </c>
      <c r="G106" s="44" t="s">
        <v>511</v>
      </c>
      <c r="H106" s="42">
        <v>82021106</v>
      </c>
      <c r="I106" s="42" t="s">
        <v>540</v>
      </c>
      <c r="J106" s="44" t="s">
        <v>541</v>
      </c>
      <c r="K106" s="51">
        <v>213</v>
      </c>
      <c r="L106" s="51">
        <v>7.45611054573628</v>
      </c>
      <c r="M106" s="44">
        <v>1864</v>
      </c>
      <c r="N106" s="52">
        <v>2.6622696084535109</v>
      </c>
      <c r="O106" s="52">
        <v>1.2498918349547E-2</v>
      </c>
      <c r="P106" s="52">
        <v>4.8857911069852739E-2</v>
      </c>
      <c r="Q106" s="44">
        <v>841</v>
      </c>
      <c r="R106" s="44" t="s">
        <v>422</v>
      </c>
      <c r="S106" s="42" t="s">
        <v>542</v>
      </c>
      <c r="T106" s="42" t="s">
        <v>543</v>
      </c>
      <c r="U106" s="42" t="s">
        <v>544</v>
      </c>
      <c r="V106" s="42" t="s">
        <v>545</v>
      </c>
      <c r="W106" s="48">
        <v>35113107</v>
      </c>
      <c r="X106" s="44" t="s">
        <v>605</v>
      </c>
      <c r="Y106" s="44">
        <v>2798.4</v>
      </c>
      <c r="Z106" s="44">
        <v>0</v>
      </c>
      <c r="AA106" s="44">
        <v>0</v>
      </c>
      <c r="AB106" s="44">
        <v>0</v>
      </c>
    </row>
    <row r="107" spans="1:28" x14ac:dyDescent="0.25">
      <c r="A107" s="48">
        <v>35113106</v>
      </c>
      <c r="B107" s="49" t="s">
        <v>399</v>
      </c>
      <c r="C107" s="49" t="s">
        <v>395</v>
      </c>
      <c r="D107" s="50">
        <v>0.87</v>
      </c>
      <c r="E107" s="50">
        <v>0.87</v>
      </c>
      <c r="G107" s="44" t="s">
        <v>683</v>
      </c>
      <c r="H107" s="42">
        <v>82021106</v>
      </c>
      <c r="I107" s="42" t="s">
        <v>540</v>
      </c>
      <c r="J107" s="44" t="s">
        <v>541</v>
      </c>
      <c r="K107" s="51">
        <v>213</v>
      </c>
      <c r="L107" s="51">
        <v>11.855518604091575</v>
      </c>
      <c r="M107" s="44">
        <v>1864</v>
      </c>
      <c r="N107" s="52">
        <v>2.6622696084535109</v>
      </c>
      <c r="O107" s="52">
        <v>1.2498918349547E-2</v>
      </c>
      <c r="P107" s="52">
        <v>8.0200721944852602E-2</v>
      </c>
      <c r="Q107" s="44">
        <v>841</v>
      </c>
      <c r="R107" s="44" t="s">
        <v>422</v>
      </c>
      <c r="S107" s="42" t="s">
        <v>542</v>
      </c>
      <c r="T107" s="42" t="s">
        <v>543</v>
      </c>
      <c r="U107" s="42" t="s">
        <v>544</v>
      </c>
      <c r="V107" s="42" t="s">
        <v>545</v>
      </c>
      <c r="W107" s="48">
        <v>35113106</v>
      </c>
      <c r="X107" s="44" t="s">
        <v>606</v>
      </c>
      <c r="Y107" s="44">
        <v>4593.6000000000004</v>
      </c>
      <c r="Z107" s="44">
        <v>0</v>
      </c>
      <c r="AA107" s="44">
        <v>0</v>
      </c>
      <c r="AB107" s="44">
        <v>0</v>
      </c>
    </row>
    <row r="108" spans="1:28" x14ac:dyDescent="0.25">
      <c r="A108" s="49">
        <v>35119972</v>
      </c>
      <c r="B108" s="49" t="s">
        <v>399</v>
      </c>
      <c r="C108" s="49" t="s">
        <v>395</v>
      </c>
      <c r="D108" s="50">
        <v>1.62</v>
      </c>
      <c r="E108" s="50">
        <v>1.62</v>
      </c>
      <c r="G108" s="44" t="s">
        <v>683</v>
      </c>
      <c r="H108" s="42">
        <v>82021106</v>
      </c>
      <c r="I108" s="42" t="s">
        <v>540</v>
      </c>
      <c r="J108" s="44" t="s">
        <v>541</v>
      </c>
      <c r="K108" s="51">
        <v>213</v>
      </c>
      <c r="L108" s="51">
        <v>17.256103534918065</v>
      </c>
      <c r="M108" s="44">
        <v>1864</v>
      </c>
      <c r="N108" s="52">
        <v>2.6622696084535109</v>
      </c>
      <c r="O108" s="52">
        <v>1.2498918349547E-2</v>
      </c>
      <c r="P108" s="52">
        <v>0.14933927534558761</v>
      </c>
      <c r="Q108" s="44">
        <v>841</v>
      </c>
      <c r="R108" s="44" t="s">
        <v>422</v>
      </c>
      <c r="S108" s="42" t="s">
        <v>542</v>
      </c>
      <c r="T108" s="42" t="s">
        <v>543</v>
      </c>
      <c r="U108" s="42" t="s">
        <v>544</v>
      </c>
      <c r="V108" s="42" t="s">
        <v>545</v>
      </c>
      <c r="W108" s="49">
        <v>35119972</v>
      </c>
      <c r="X108" s="44" t="s">
        <v>607</v>
      </c>
      <c r="Y108" s="44">
        <v>8553.6</v>
      </c>
      <c r="Z108" s="44">
        <v>0</v>
      </c>
      <c r="AA108" s="44">
        <v>0</v>
      </c>
      <c r="AB108" s="44">
        <v>0</v>
      </c>
    </row>
    <row r="109" spans="1:28" x14ac:dyDescent="0.25">
      <c r="A109" s="59">
        <v>35072147</v>
      </c>
      <c r="B109" s="49" t="s">
        <v>399</v>
      </c>
      <c r="C109" s="49" t="s">
        <v>395</v>
      </c>
      <c r="D109" s="50">
        <v>1.49</v>
      </c>
      <c r="E109" s="50">
        <v>1.49</v>
      </c>
      <c r="G109" s="44" t="s">
        <v>511</v>
      </c>
      <c r="H109" s="42">
        <v>82021106</v>
      </c>
      <c r="I109" s="42" t="s">
        <v>540</v>
      </c>
      <c r="J109" s="44" t="s">
        <v>541</v>
      </c>
      <c r="K109" s="51">
        <v>213</v>
      </c>
      <c r="L109" s="51">
        <v>17.017391080865206</v>
      </c>
      <c r="M109" s="44">
        <v>1864</v>
      </c>
      <c r="N109" s="52">
        <v>2.6622696084535109</v>
      </c>
      <c r="O109" s="52">
        <v>1.2498918349547E-2</v>
      </c>
      <c r="P109" s="52">
        <v>0.13735525942279353</v>
      </c>
      <c r="Q109" s="44">
        <v>841</v>
      </c>
      <c r="R109" s="44" t="s">
        <v>422</v>
      </c>
      <c r="S109" s="42" t="s">
        <v>542</v>
      </c>
      <c r="T109" s="42" t="s">
        <v>543</v>
      </c>
      <c r="U109" s="42" t="s">
        <v>544</v>
      </c>
      <c r="V109" s="42" t="s">
        <v>545</v>
      </c>
      <c r="W109" s="59">
        <v>35072147</v>
      </c>
      <c r="X109" s="44" t="s">
        <v>608</v>
      </c>
      <c r="Y109" s="44">
        <v>7867.2</v>
      </c>
      <c r="Z109" s="44">
        <v>0</v>
      </c>
      <c r="AA109" s="44">
        <v>0</v>
      </c>
      <c r="AB109" s="44">
        <v>0</v>
      </c>
    </row>
    <row r="110" spans="1:28" x14ac:dyDescent="0.25">
      <c r="A110" s="48">
        <v>35031663</v>
      </c>
      <c r="B110" s="49" t="s">
        <v>399</v>
      </c>
      <c r="C110" s="49" t="s">
        <v>395</v>
      </c>
      <c r="D110" s="50">
        <v>0.69</v>
      </c>
      <c r="E110" s="50">
        <v>0.69</v>
      </c>
      <c r="G110" s="44" t="s">
        <v>511</v>
      </c>
      <c r="H110" s="42">
        <v>82021106</v>
      </c>
      <c r="I110" s="42" t="s">
        <v>540</v>
      </c>
      <c r="J110" s="44" t="s">
        <v>541</v>
      </c>
      <c r="K110" s="51">
        <v>213</v>
      </c>
      <c r="L110" s="51">
        <v>17.017391080865206</v>
      </c>
      <c r="M110" s="44">
        <v>1864</v>
      </c>
      <c r="N110" s="52">
        <v>2.6622696084535109</v>
      </c>
      <c r="O110" s="52">
        <v>1.2498918349547E-2</v>
      </c>
      <c r="P110" s="52">
        <v>6.3607469128676195E-2</v>
      </c>
      <c r="Q110" s="44">
        <v>841</v>
      </c>
      <c r="R110" s="44" t="s">
        <v>422</v>
      </c>
      <c r="S110" s="42" t="s">
        <v>542</v>
      </c>
      <c r="T110" s="42" t="s">
        <v>543</v>
      </c>
      <c r="U110" s="42" t="s">
        <v>544</v>
      </c>
      <c r="V110" s="42" t="s">
        <v>545</v>
      </c>
      <c r="W110" s="48">
        <v>35031663</v>
      </c>
      <c r="X110" s="44" t="s">
        <v>609</v>
      </c>
      <c r="Y110" s="44">
        <v>3643.2</v>
      </c>
      <c r="Z110" s="44">
        <v>0</v>
      </c>
      <c r="AA110" s="44">
        <v>0</v>
      </c>
      <c r="AB110" s="44">
        <v>0</v>
      </c>
    </row>
    <row r="111" spans="1:28" x14ac:dyDescent="0.25">
      <c r="A111" s="48">
        <v>35094395</v>
      </c>
      <c r="B111" s="49" t="s">
        <v>399</v>
      </c>
      <c r="C111" s="49" t="s">
        <v>395</v>
      </c>
      <c r="D111" s="50">
        <v>0.59</v>
      </c>
      <c r="E111" s="50">
        <v>0.59</v>
      </c>
      <c r="G111" s="44" t="s">
        <v>511</v>
      </c>
      <c r="H111" s="42">
        <v>43311102</v>
      </c>
      <c r="I111" s="42" t="s">
        <v>18</v>
      </c>
      <c r="J111" s="44" t="s">
        <v>19</v>
      </c>
      <c r="K111" s="51">
        <v>124</v>
      </c>
      <c r="L111" s="51">
        <v>19.727621987836052</v>
      </c>
      <c r="M111" s="44">
        <v>1999</v>
      </c>
      <c r="N111" s="52">
        <v>1.1233747228367175</v>
      </c>
      <c r="O111" s="52">
        <v>9.0594735712638506E-3</v>
      </c>
      <c r="P111" s="52">
        <v>4.5641945603589938E-2</v>
      </c>
      <c r="Q111" s="44">
        <v>153</v>
      </c>
      <c r="R111" s="44" t="s">
        <v>422</v>
      </c>
      <c r="S111" s="42" t="s">
        <v>423</v>
      </c>
      <c r="T111" s="42" t="s">
        <v>424</v>
      </c>
      <c r="U111" s="42" t="s">
        <v>425</v>
      </c>
      <c r="V111" s="42" t="s">
        <v>426</v>
      </c>
      <c r="W111" s="48">
        <v>35094395</v>
      </c>
      <c r="X111" s="44" t="s">
        <v>610</v>
      </c>
      <c r="Y111" s="44">
        <v>3132</v>
      </c>
      <c r="Z111" s="44">
        <v>0</v>
      </c>
      <c r="AA111" s="44">
        <v>0</v>
      </c>
      <c r="AB111" s="44">
        <v>0</v>
      </c>
    </row>
    <row r="112" spans="1:28" x14ac:dyDescent="0.25">
      <c r="A112" s="48">
        <v>35094389</v>
      </c>
      <c r="B112" s="49" t="s">
        <v>399</v>
      </c>
      <c r="C112" s="49" t="s">
        <v>395</v>
      </c>
      <c r="D112" s="50">
        <v>0.52</v>
      </c>
      <c r="E112" s="50">
        <v>0.52</v>
      </c>
      <c r="G112" s="44" t="s">
        <v>511</v>
      </c>
      <c r="H112" s="42">
        <v>43311102</v>
      </c>
      <c r="I112" s="42" t="s">
        <v>18</v>
      </c>
      <c r="J112" s="44" t="s">
        <v>19</v>
      </c>
      <c r="K112" s="51">
        <v>124</v>
      </c>
      <c r="L112" s="51">
        <v>15.070192511346873</v>
      </c>
      <c r="M112" s="44">
        <v>1999</v>
      </c>
      <c r="N112" s="52">
        <v>1.1233747228367175</v>
      </c>
      <c r="O112" s="52">
        <v>9.0594735712638506E-3</v>
      </c>
      <c r="P112" s="52">
        <v>4.022679951502843E-2</v>
      </c>
      <c r="Q112" s="44">
        <v>153</v>
      </c>
      <c r="R112" s="44" t="s">
        <v>422</v>
      </c>
      <c r="S112" s="42" t="s">
        <v>423</v>
      </c>
      <c r="T112" s="42" t="s">
        <v>424</v>
      </c>
      <c r="U112" s="42" t="s">
        <v>425</v>
      </c>
      <c r="V112" s="42" t="s">
        <v>426</v>
      </c>
      <c r="W112" s="48">
        <v>35094389</v>
      </c>
      <c r="X112" s="44" t="s">
        <v>611</v>
      </c>
      <c r="Y112" s="44">
        <v>2741</v>
      </c>
      <c r="Z112" s="44">
        <v>0</v>
      </c>
      <c r="AA112" s="44">
        <v>0</v>
      </c>
      <c r="AB112" s="44">
        <v>0</v>
      </c>
    </row>
    <row r="113" spans="1:28" x14ac:dyDescent="0.25">
      <c r="A113" s="57">
        <v>35058272</v>
      </c>
      <c r="B113" s="49" t="s">
        <v>399</v>
      </c>
      <c r="C113" s="49" t="s">
        <v>395</v>
      </c>
      <c r="D113" s="44">
        <v>10.25</v>
      </c>
      <c r="E113" s="50">
        <v>10.25</v>
      </c>
      <c r="G113" s="44" t="s">
        <v>683</v>
      </c>
      <c r="H113" s="42">
        <v>152762101</v>
      </c>
      <c r="I113" s="42" t="s">
        <v>497</v>
      </c>
      <c r="J113" s="44" t="s">
        <v>612</v>
      </c>
      <c r="K113" s="51">
        <v>74</v>
      </c>
      <c r="L113" s="51">
        <v>15.070192511346873</v>
      </c>
      <c r="M113" s="44">
        <v>2250</v>
      </c>
      <c r="N113" s="52">
        <v>0.30640287486002737</v>
      </c>
      <c r="O113" s="52">
        <v>4.1405793900003698E-3</v>
      </c>
      <c r="P113" s="52">
        <v>0.28221439719727887</v>
      </c>
      <c r="Q113" s="44">
        <v>76</v>
      </c>
      <c r="R113" s="44" t="s">
        <v>422</v>
      </c>
      <c r="S113" s="42" t="s">
        <v>499</v>
      </c>
      <c r="T113" s="42" t="s">
        <v>500</v>
      </c>
      <c r="U113" s="42" t="s">
        <v>456</v>
      </c>
      <c r="V113" s="42" t="s">
        <v>426</v>
      </c>
      <c r="W113" s="57">
        <v>35058272</v>
      </c>
      <c r="X113" s="44" t="s">
        <v>613</v>
      </c>
      <c r="Y113" s="44">
        <v>54120</v>
      </c>
      <c r="Z113" s="44">
        <v>0</v>
      </c>
      <c r="AA113" s="44">
        <v>0</v>
      </c>
      <c r="AB113" s="44">
        <v>0</v>
      </c>
    </row>
    <row r="114" spans="1:28" x14ac:dyDescent="0.25">
      <c r="A114" s="48">
        <v>35116389</v>
      </c>
      <c r="B114" s="49" t="s">
        <v>399</v>
      </c>
      <c r="C114" s="49" t="s">
        <v>395</v>
      </c>
      <c r="D114" s="50">
        <v>1.89</v>
      </c>
      <c r="E114" s="50">
        <v>1.89</v>
      </c>
      <c r="G114" s="44" t="s">
        <v>511</v>
      </c>
      <c r="H114" s="42">
        <v>163661701</v>
      </c>
      <c r="I114" s="42" t="s">
        <v>22</v>
      </c>
      <c r="J114" s="44" t="s">
        <v>23</v>
      </c>
      <c r="K114" s="51">
        <v>132</v>
      </c>
      <c r="L114" s="51">
        <v>15.070192511346873</v>
      </c>
      <c r="M114" s="44">
        <v>2267</v>
      </c>
      <c r="N114" s="52">
        <v>0.50381102520239307</v>
      </c>
      <c r="O114" s="52">
        <v>3.81675019092722E-3</v>
      </c>
      <c r="P114" s="52">
        <v>5.3812568013145552E-2</v>
      </c>
      <c r="Q114" s="44">
        <v>12</v>
      </c>
      <c r="R114" s="44" t="s">
        <v>434</v>
      </c>
      <c r="S114" s="42" t="s">
        <v>447</v>
      </c>
      <c r="T114" s="42" t="s">
        <v>448</v>
      </c>
      <c r="U114" s="42" t="s">
        <v>449</v>
      </c>
      <c r="V114" s="42" t="s">
        <v>432</v>
      </c>
      <c r="W114" s="48">
        <v>35116389</v>
      </c>
      <c r="X114" s="44" t="s">
        <v>614</v>
      </c>
      <c r="Y114" s="44">
        <v>9970</v>
      </c>
      <c r="Z114" s="44">
        <v>0</v>
      </c>
      <c r="AA114" s="44">
        <v>0</v>
      </c>
      <c r="AB114" s="44">
        <v>0</v>
      </c>
    </row>
    <row r="115" spans="1:28" x14ac:dyDescent="0.25">
      <c r="A115" s="49">
        <v>35114046</v>
      </c>
      <c r="B115" s="49" t="s">
        <v>399</v>
      </c>
      <c r="C115" s="49" t="s">
        <v>395</v>
      </c>
      <c r="D115" s="50">
        <v>1.23</v>
      </c>
      <c r="E115" s="50">
        <v>1.23</v>
      </c>
      <c r="G115" s="44" t="s">
        <v>690</v>
      </c>
      <c r="H115" s="42">
        <v>163751102</v>
      </c>
      <c r="I115" s="42" t="s">
        <v>24</v>
      </c>
      <c r="J115" s="44" t="s">
        <v>25</v>
      </c>
      <c r="K115" s="51">
        <v>218</v>
      </c>
      <c r="L115" s="51">
        <v>15.070192511346873</v>
      </c>
      <c r="M115" s="44">
        <v>2271</v>
      </c>
      <c r="N115" s="52">
        <v>0.81904811310262859</v>
      </c>
      <c r="O115" s="52">
        <v>3.75710143625059E-3</v>
      </c>
      <c r="P115" s="52">
        <v>3.9115293243462863E-2</v>
      </c>
      <c r="Q115" s="44">
        <v>20</v>
      </c>
      <c r="R115" s="44" t="s">
        <v>422</v>
      </c>
      <c r="S115" s="42" t="s">
        <v>429</v>
      </c>
      <c r="T115" s="42" t="s">
        <v>430</v>
      </c>
      <c r="U115" s="42" t="s">
        <v>431</v>
      </c>
      <c r="V115" s="42" t="s">
        <v>432</v>
      </c>
      <c r="W115" s="49">
        <v>35114046</v>
      </c>
      <c r="X115" s="44" t="s">
        <v>615</v>
      </c>
      <c r="Y115" s="44">
        <v>6113</v>
      </c>
      <c r="Z115" s="44">
        <v>0</v>
      </c>
      <c r="AA115" s="44">
        <v>0</v>
      </c>
      <c r="AB115" s="44">
        <v>0</v>
      </c>
    </row>
    <row r="116" spans="1:28" x14ac:dyDescent="0.25">
      <c r="A116" s="53">
        <v>35112972</v>
      </c>
      <c r="B116" s="49" t="s">
        <v>399</v>
      </c>
      <c r="C116" s="49" t="s">
        <v>395</v>
      </c>
      <c r="D116" s="44">
        <v>1.26</v>
      </c>
      <c r="E116" s="50">
        <v>1.26</v>
      </c>
      <c r="G116" s="44" t="s">
        <v>690</v>
      </c>
      <c r="H116" s="42">
        <v>163201101</v>
      </c>
      <c r="I116" s="42" t="s">
        <v>438</v>
      </c>
      <c r="J116" s="44" t="s">
        <v>439</v>
      </c>
      <c r="K116" s="51">
        <v>221</v>
      </c>
      <c r="L116" s="51">
        <v>15.070192511346873</v>
      </c>
      <c r="M116" s="44">
        <v>2293</v>
      </c>
      <c r="N116" s="52">
        <v>0.77919288741955783</v>
      </c>
      <c r="O116" s="52">
        <v>3.5257596715817098E-3</v>
      </c>
      <c r="P116" s="52">
        <v>3.8654258601321802E-2</v>
      </c>
      <c r="Q116" s="44">
        <v>63</v>
      </c>
      <c r="R116" s="44" t="s">
        <v>422</v>
      </c>
      <c r="S116" s="42" t="s">
        <v>429</v>
      </c>
      <c r="T116" s="42" t="s">
        <v>430</v>
      </c>
      <c r="U116" s="42" t="s">
        <v>431</v>
      </c>
      <c r="V116" s="42" t="s">
        <v>432</v>
      </c>
      <c r="W116" s="53">
        <v>35112972</v>
      </c>
      <c r="X116" s="44" t="s">
        <v>616</v>
      </c>
      <c r="Y116" s="44">
        <v>7761</v>
      </c>
      <c r="Z116" s="44">
        <v>0</v>
      </c>
      <c r="AA116" s="44">
        <v>0</v>
      </c>
      <c r="AB116" s="44">
        <v>0</v>
      </c>
    </row>
    <row r="117" spans="1:28" x14ac:dyDescent="0.25">
      <c r="A117" s="53">
        <v>35112975</v>
      </c>
      <c r="B117" s="49" t="s">
        <v>399</v>
      </c>
      <c r="C117" s="49" t="s">
        <v>395</v>
      </c>
      <c r="D117" s="44">
        <v>1.45</v>
      </c>
      <c r="E117" s="50">
        <v>1.45</v>
      </c>
      <c r="G117" s="44" t="s">
        <v>511</v>
      </c>
      <c r="H117" s="42">
        <v>163201101</v>
      </c>
      <c r="I117" s="42" t="s">
        <v>438</v>
      </c>
      <c r="J117" s="44" t="s">
        <v>439</v>
      </c>
      <c r="K117" s="51">
        <v>221</v>
      </c>
      <c r="L117" s="51">
        <v>15.070192511346873</v>
      </c>
      <c r="M117" s="44">
        <v>2293</v>
      </c>
      <c r="N117" s="52">
        <v>0.77919288741955783</v>
      </c>
      <c r="O117" s="52">
        <v>3.5257596715817098E-3</v>
      </c>
      <c r="P117" s="52">
        <v>4.4483075374536996E-2</v>
      </c>
      <c r="Q117" s="44">
        <v>63</v>
      </c>
      <c r="R117" s="44" t="s">
        <v>422</v>
      </c>
      <c r="S117" s="42" t="s">
        <v>429</v>
      </c>
      <c r="T117" s="42" t="s">
        <v>430</v>
      </c>
      <c r="U117" s="42" t="s">
        <v>431</v>
      </c>
      <c r="V117" s="42" t="s">
        <v>432</v>
      </c>
      <c r="W117" s="53">
        <v>35112975</v>
      </c>
      <c r="X117" s="44" t="s">
        <v>617</v>
      </c>
      <c r="Y117" s="44">
        <v>7656</v>
      </c>
      <c r="Z117" s="44">
        <v>0</v>
      </c>
      <c r="AA117" s="44">
        <v>0</v>
      </c>
      <c r="AB117" s="44">
        <v>0</v>
      </c>
    </row>
    <row r="118" spans="1:28" x14ac:dyDescent="0.25">
      <c r="A118" s="49">
        <v>35052824</v>
      </c>
      <c r="B118" s="49" t="s">
        <v>399</v>
      </c>
      <c r="C118" s="49" t="s">
        <v>395</v>
      </c>
      <c r="D118" s="44">
        <v>11.6</v>
      </c>
      <c r="E118" s="50">
        <v>11.6</v>
      </c>
      <c r="G118" s="44" t="s">
        <v>683</v>
      </c>
      <c r="H118" s="42">
        <v>163661702</v>
      </c>
      <c r="I118" s="42" t="s">
        <v>27</v>
      </c>
      <c r="J118" s="44" t="s">
        <v>30</v>
      </c>
      <c r="K118" s="51">
        <v>231</v>
      </c>
      <c r="L118" s="51">
        <v>5.5711568091715664</v>
      </c>
      <c r="M118" s="44">
        <v>2411</v>
      </c>
      <c r="N118" s="52">
        <v>0.57976134322032924</v>
      </c>
      <c r="O118" s="52">
        <v>2.5097893645901698E-3</v>
      </c>
      <c r="P118" s="52">
        <v>0.2284058951599294</v>
      </c>
      <c r="Q118" s="44">
        <v>23</v>
      </c>
      <c r="R118" s="44" t="s">
        <v>422</v>
      </c>
      <c r="S118" s="42" t="s">
        <v>447</v>
      </c>
      <c r="T118" s="42" t="s">
        <v>448</v>
      </c>
      <c r="U118" s="42" t="s">
        <v>449</v>
      </c>
      <c r="V118" s="42" t="s">
        <v>432</v>
      </c>
      <c r="W118" s="49">
        <v>35052824</v>
      </c>
      <c r="X118" s="44" t="s">
        <v>618</v>
      </c>
      <c r="Y118" s="44">
        <v>61248</v>
      </c>
      <c r="Z118" s="44">
        <v>0</v>
      </c>
      <c r="AA118" s="44">
        <v>0</v>
      </c>
      <c r="AB118" s="44">
        <v>0</v>
      </c>
    </row>
    <row r="119" spans="1:28" x14ac:dyDescent="0.25">
      <c r="A119" s="57"/>
      <c r="B119" s="49" t="s">
        <v>399</v>
      </c>
      <c r="C119" s="49" t="s">
        <v>395</v>
      </c>
      <c r="D119" s="50">
        <v>0.442</v>
      </c>
      <c r="E119" s="50">
        <v>0.442</v>
      </c>
      <c r="G119" s="44" t="e">
        <v>#N/A</v>
      </c>
      <c r="H119" s="42">
        <v>83622106</v>
      </c>
      <c r="I119" s="42" t="s">
        <v>31</v>
      </c>
      <c r="J119" s="44" t="s">
        <v>32</v>
      </c>
      <c r="K119" s="51">
        <v>185</v>
      </c>
      <c r="L119" s="51">
        <v>17.958695812230889</v>
      </c>
      <c r="M119" s="44">
        <v>2464</v>
      </c>
      <c r="N119" s="52">
        <v>0.3933956785559482</v>
      </c>
      <c r="O119" s="52">
        <v>2.1264631273294498E-3</v>
      </c>
      <c r="P119" s="52">
        <v>7.7305048465599524E-3</v>
      </c>
      <c r="Q119" s="44">
        <v>46</v>
      </c>
      <c r="R119" s="44" t="s">
        <v>422</v>
      </c>
      <c r="S119" s="42" t="s">
        <v>581</v>
      </c>
      <c r="T119" s="42" t="s">
        <v>582</v>
      </c>
      <c r="U119" s="42" t="s">
        <v>545</v>
      </c>
      <c r="V119" s="42" t="s">
        <v>545</v>
      </c>
      <c r="W119" s="57"/>
      <c r="X119" s="44" t="s">
        <v>619</v>
      </c>
      <c r="Y119" s="44">
        <v>2335</v>
      </c>
      <c r="Z119" s="44">
        <v>0</v>
      </c>
      <c r="AA119" s="44">
        <v>0</v>
      </c>
      <c r="AB119" s="44">
        <v>0</v>
      </c>
    </row>
    <row r="120" spans="1:28" x14ac:dyDescent="0.25">
      <c r="A120" s="57"/>
      <c r="B120" s="49" t="s">
        <v>399</v>
      </c>
      <c r="C120" s="49" t="s">
        <v>395</v>
      </c>
      <c r="D120" s="50">
        <v>1.5860000000000001</v>
      </c>
      <c r="E120" s="50">
        <v>1.5860000000000001</v>
      </c>
      <c r="G120" s="44" t="e">
        <v>#N/A</v>
      </c>
      <c r="H120" s="42">
        <v>83622106</v>
      </c>
      <c r="I120" s="42" t="s">
        <v>31</v>
      </c>
      <c r="J120" s="44" t="s">
        <v>32</v>
      </c>
      <c r="K120" s="51">
        <v>185</v>
      </c>
      <c r="L120" s="51">
        <v>10.939271484123456</v>
      </c>
      <c r="M120" s="44">
        <v>2464</v>
      </c>
      <c r="N120" s="52">
        <v>0.3933956785559482</v>
      </c>
      <c r="O120" s="52">
        <v>2.1264631273294498E-3</v>
      </c>
      <c r="P120" s="52">
        <v>2.7738870331773947E-2</v>
      </c>
      <c r="Q120" s="44">
        <v>46</v>
      </c>
      <c r="R120" s="44" t="s">
        <v>422</v>
      </c>
      <c r="S120" s="42" t="s">
        <v>581</v>
      </c>
      <c r="T120" s="42" t="s">
        <v>582</v>
      </c>
      <c r="U120" s="42" t="s">
        <v>545</v>
      </c>
      <c r="V120" s="42" t="s">
        <v>545</v>
      </c>
      <c r="W120" s="57"/>
      <c r="X120" s="44" t="s">
        <v>620</v>
      </c>
      <c r="Y120" s="44">
        <v>8375</v>
      </c>
      <c r="Z120" s="44">
        <v>0</v>
      </c>
      <c r="AA120" s="44">
        <v>0</v>
      </c>
      <c r="AB120" s="44">
        <v>0</v>
      </c>
    </row>
    <row r="121" spans="1:28" x14ac:dyDescent="0.25">
      <c r="A121" s="57"/>
      <c r="B121" s="49" t="s">
        <v>399</v>
      </c>
      <c r="C121" s="49" t="s">
        <v>395</v>
      </c>
      <c r="D121" s="50">
        <v>1.948</v>
      </c>
      <c r="E121" s="50">
        <v>1.948</v>
      </c>
      <c r="G121" s="44" t="e">
        <v>#N/A</v>
      </c>
      <c r="H121" s="42">
        <v>83622106</v>
      </c>
      <c r="I121" s="42" t="s">
        <v>31</v>
      </c>
      <c r="J121" s="44" t="s">
        <v>32</v>
      </c>
      <c r="K121" s="51">
        <v>185</v>
      </c>
      <c r="L121" s="51">
        <v>4.0398645433651392</v>
      </c>
      <c r="M121" s="44">
        <v>2464</v>
      </c>
      <c r="N121" s="52">
        <v>0.3933956785559482</v>
      </c>
      <c r="O121" s="52">
        <v>2.1264631273294498E-3</v>
      </c>
      <c r="P121" s="52">
        <v>3.407018878076648E-2</v>
      </c>
      <c r="Q121" s="44">
        <v>46</v>
      </c>
      <c r="R121" s="44" t="s">
        <v>422</v>
      </c>
      <c r="S121" s="42" t="s">
        <v>581</v>
      </c>
      <c r="T121" s="42" t="s">
        <v>582</v>
      </c>
      <c r="U121" s="42" t="s">
        <v>545</v>
      </c>
      <c r="V121" s="42" t="s">
        <v>545</v>
      </c>
      <c r="W121" s="57"/>
      <c r="X121" s="44" t="s">
        <v>621</v>
      </c>
      <c r="Y121" s="44">
        <v>10284</v>
      </c>
      <c r="Z121" s="44">
        <v>0</v>
      </c>
      <c r="AA121" s="44">
        <v>0</v>
      </c>
      <c r="AB121" s="44">
        <v>0</v>
      </c>
    </row>
    <row r="122" spans="1:28" x14ac:dyDescent="0.25">
      <c r="A122" s="57"/>
      <c r="B122" s="49" t="s">
        <v>399</v>
      </c>
      <c r="C122" s="49" t="s">
        <v>395</v>
      </c>
      <c r="D122" s="50">
        <v>1.9</v>
      </c>
      <c r="E122" s="50">
        <v>1.9</v>
      </c>
      <c r="G122" s="44" t="e">
        <v>#N/A</v>
      </c>
      <c r="H122" s="42">
        <v>83622106</v>
      </c>
      <c r="I122" s="42" t="s">
        <v>31</v>
      </c>
      <c r="J122" s="44" t="s">
        <v>32</v>
      </c>
      <c r="K122" s="51">
        <v>185</v>
      </c>
      <c r="L122" s="51">
        <v>8.8009497221565951</v>
      </c>
      <c r="M122" s="44">
        <v>2464</v>
      </c>
      <c r="N122" s="52">
        <v>0.3933956785559482</v>
      </c>
      <c r="O122" s="52">
        <v>2.1264631273294498E-3</v>
      </c>
      <c r="P122" s="52">
        <v>3.3230676942226041E-2</v>
      </c>
      <c r="Q122" s="44">
        <v>46</v>
      </c>
      <c r="R122" s="44" t="s">
        <v>422</v>
      </c>
      <c r="S122" s="42" t="s">
        <v>581</v>
      </c>
      <c r="T122" s="42" t="s">
        <v>582</v>
      </c>
      <c r="U122" s="42" t="s">
        <v>545</v>
      </c>
      <c r="V122" s="42" t="s">
        <v>545</v>
      </c>
      <c r="W122" s="57"/>
      <c r="X122" s="44" t="s">
        <v>622</v>
      </c>
      <c r="Y122" s="44">
        <v>10033</v>
      </c>
      <c r="Z122" s="44">
        <v>0</v>
      </c>
      <c r="AA122" s="44">
        <v>0</v>
      </c>
      <c r="AB122" s="44">
        <v>0</v>
      </c>
    </row>
    <row r="123" spans="1:28" x14ac:dyDescent="0.25">
      <c r="A123" s="57">
        <v>35051472</v>
      </c>
      <c r="B123" s="49" t="s">
        <v>399</v>
      </c>
      <c r="C123" s="49" t="s">
        <v>395</v>
      </c>
      <c r="D123" s="50">
        <v>0.86699999999999999</v>
      </c>
      <c r="E123" s="50">
        <v>0.86699999999999999</v>
      </c>
      <c r="G123" s="44" t="s">
        <v>690</v>
      </c>
      <c r="H123" s="42">
        <v>83622106</v>
      </c>
      <c r="I123" s="42" t="s">
        <v>31</v>
      </c>
      <c r="J123" s="44" t="s">
        <v>32</v>
      </c>
      <c r="K123" s="51">
        <v>185</v>
      </c>
      <c r="L123" s="51">
        <v>1.4610677580743512</v>
      </c>
      <c r="M123" s="44">
        <v>2464</v>
      </c>
      <c r="N123" s="52">
        <v>0.3933956785559482</v>
      </c>
      <c r="O123" s="52">
        <v>2.1264631273294498E-3</v>
      </c>
      <c r="P123" s="52">
        <v>1.5163682583636828E-2</v>
      </c>
      <c r="Q123" s="44">
        <v>46</v>
      </c>
      <c r="R123" s="44" t="s">
        <v>422</v>
      </c>
      <c r="S123" s="42" t="s">
        <v>581</v>
      </c>
      <c r="T123" s="42" t="s">
        <v>582</v>
      </c>
      <c r="U123" s="42" t="s">
        <v>545</v>
      </c>
      <c r="V123" s="42" t="s">
        <v>545</v>
      </c>
      <c r="W123" s="57">
        <v>35051472</v>
      </c>
      <c r="X123" s="44" t="s">
        <v>623</v>
      </c>
      <c r="Y123" s="44">
        <v>4577</v>
      </c>
      <c r="Z123" s="44">
        <v>0</v>
      </c>
      <c r="AA123" s="44">
        <v>0</v>
      </c>
      <c r="AB123" s="44">
        <v>0</v>
      </c>
    </row>
    <row r="124" spans="1:28" x14ac:dyDescent="0.25">
      <c r="A124" s="57">
        <v>35047311</v>
      </c>
      <c r="B124" s="49" t="s">
        <v>399</v>
      </c>
      <c r="C124" s="49" t="s">
        <v>395</v>
      </c>
      <c r="D124" s="44">
        <v>8.8699999999999992</v>
      </c>
      <c r="E124" s="50">
        <v>8.8699999999999992</v>
      </c>
      <c r="G124" s="44" t="s">
        <v>683</v>
      </c>
      <c r="H124" s="42">
        <v>83622106</v>
      </c>
      <c r="I124" s="42" t="s">
        <v>31</v>
      </c>
      <c r="J124" s="44" t="s">
        <v>32</v>
      </c>
      <c r="K124" s="51">
        <v>185</v>
      </c>
      <c r="L124" s="51">
        <v>2.0886094874681103</v>
      </c>
      <c r="M124" s="44">
        <v>2464</v>
      </c>
      <c r="N124" s="52">
        <v>0.3933956785559482</v>
      </c>
      <c r="O124" s="52">
        <v>2.1264631273294498E-3</v>
      </c>
      <c r="P124" s="52">
        <v>0.15513479183028681</v>
      </c>
      <c r="Q124" s="44">
        <v>46</v>
      </c>
      <c r="R124" s="44" t="s">
        <v>422</v>
      </c>
      <c r="S124" s="42" t="s">
        <v>581</v>
      </c>
      <c r="T124" s="42" t="s">
        <v>582</v>
      </c>
      <c r="U124" s="42" t="s">
        <v>545</v>
      </c>
      <c r="V124" s="42" t="s">
        <v>545</v>
      </c>
      <c r="W124" s="57">
        <v>35047311</v>
      </c>
      <c r="X124" s="44" t="s">
        <v>624</v>
      </c>
      <c r="Y124" s="44">
        <v>46833.599999999999</v>
      </c>
      <c r="Z124" s="44">
        <v>0</v>
      </c>
      <c r="AA124" s="44">
        <v>0</v>
      </c>
      <c r="AB124" s="44">
        <v>0</v>
      </c>
    </row>
    <row r="125" spans="1:28" x14ac:dyDescent="0.25">
      <c r="A125" s="49">
        <v>35129767</v>
      </c>
      <c r="B125" s="49" t="s">
        <v>399</v>
      </c>
      <c r="C125" s="49" t="s">
        <v>395</v>
      </c>
      <c r="D125" s="44">
        <v>2.59</v>
      </c>
      <c r="E125" s="50">
        <v>2.59</v>
      </c>
      <c r="G125" s="44" t="s">
        <v>690</v>
      </c>
      <c r="H125" s="42" t="s">
        <v>625</v>
      </c>
      <c r="I125" s="42" t="s">
        <v>20</v>
      </c>
      <c r="J125" s="44" t="s">
        <v>453</v>
      </c>
      <c r="K125" s="51">
        <v>64</v>
      </c>
      <c r="L125" s="51">
        <v>2.4427650661742795</v>
      </c>
      <c r="M125" s="44">
        <v>2521</v>
      </c>
      <c r="N125" s="52">
        <v>0.10808278595001793</v>
      </c>
      <c r="O125" s="52">
        <v>1.6887935304690301E-3</v>
      </c>
      <c r="P125" s="52">
        <v>3.366555006139843E-2</v>
      </c>
      <c r="Q125" s="44">
        <v>117</v>
      </c>
      <c r="R125" s="44" t="s">
        <v>422</v>
      </c>
      <c r="S125" s="42" t="s">
        <v>454</v>
      </c>
      <c r="T125" s="42" t="s">
        <v>455</v>
      </c>
      <c r="U125" s="42" t="s">
        <v>456</v>
      </c>
      <c r="V125" s="42" t="s">
        <v>426</v>
      </c>
      <c r="W125" s="49">
        <v>35129767</v>
      </c>
      <c r="X125" s="44" t="s">
        <v>626</v>
      </c>
      <c r="Y125" s="44">
        <v>13700</v>
      </c>
      <c r="Z125" s="44">
        <v>0</v>
      </c>
      <c r="AA125" s="44">
        <v>0</v>
      </c>
      <c r="AB125" s="44">
        <v>0</v>
      </c>
    </row>
    <row r="126" spans="1:28" x14ac:dyDescent="0.25">
      <c r="A126" s="48">
        <v>35115847</v>
      </c>
      <c r="B126" s="49" t="s">
        <v>399</v>
      </c>
      <c r="C126" s="49" t="s">
        <v>395</v>
      </c>
      <c r="D126" s="50">
        <v>1.81</v>
      </c>
      <c r="E126" s="50">
        <v>1.81</v>
      </c>
      <c r="G126" s="44" t="s">
        <v>511</v>
      </c>
      <c r="H126" s="42">
        <v>163692102</v>
      </c>
      <c r="I126" s="42" t="s">
        <v>458</v>
      </c>
      <c r="J126" s="44" t="s">
        <v>459</v>
      </c>
      <c r="K126" s="51">
        <v>256</v>
      </c>
      <c r="L126" s="51">
        <v>1.0035492091987119</v>
      </c>
      <c r="M126" s="44">
        <v>2659</v>
      </c>
      <c r="N126" s="52">
        <v>0.22060872270922624</v>
      </c>
      <c r="O126" s="52">
        <v>8.61752823082915E-4</v>
      </c>
      <c r="P126" s="52">
        <v>1.489708388775504E-2</v>
      </c>
      <c r="Q126" s="44">
        <v>8</v>
      </c>
      <c r="R126" s="44" t="s">
        <v>422</v>
      </c>
      <c r="S126" s="42" t="s">
        <v>460</v>
      </c>
      <c r="T126" s="42" t="s">
        <v>461</v>
      </c>
      <c r="U126" s="42" t="s">
        <v>431</v>
      </c>
      <c r="V126" s="42" t="s">
        <v>432</v>
      </c>
      <c r="W126" s="48">
        <v>35115847</v>
      </c>
      <c r="X126" s="44" t="s">
        <v>627</v>
      </c>
      <c r="Y126" s="44">
        <v>9566</v>
      </c>
      <c r="Z126" s="44">
        <v>0</v>
      </c>
      <c r="AA126" s="44">
        <v>0</v>
      </c>
      <c r="AB126" s="44">
        <v>0</v>
      </c>
    </row>
    <row r="127" spans="1:28" x14ac:dyDescent="0.25">
      <c r="A127" s="49">
        <v>35116441</v>
      </c>
      <c r="B127" s="49" t="s">
        <v>399</v>
      </c>
      <c r="C127" s="49" t="s">
        <v>395</v>
      </c>
      <c r="D127" s="44">
        <v>2.2799999999999998</v>
      </c>
      <c r="E127" s="50">
        <v>2.2799999999999998</v>
      </c>
      <c r="G127" s="44" t="s">
        <v>690</v>
      </c>
      <c r="H127" s="42">
        <v>163661702</v>
      </c>
      <c r="I127" s="42" t="s">
        <v>27</v>
      </c>
      <c r="J127" s="44" t="s">
        <v>33</v>
      </c>
      <c r="K127" s="51">
        <v>132</v>
      </c>
      <c r="L127" s="51">
        <v>1.6718371479533629</v>
      </c>
      <c r="M127" s="44">
        <v>2678</v>
      </c>
      <c r="N127" s="52">
        <v>9.8599022534639355E-2</v>
      </c>
      <c r="O127" s="52">
        <v>7.4696229192908604E-4</v>
      </c>
      <c r="P127" s="52">
        <v>1.3768729210397136E-2</v>
      </c>
      <c r="Q127" s="44">
        <v>32</v>
      </c>
      <c r="R127" s="44" t="s">
        <v>422</v>
      </c>
      <c r="S127" s="42" t="s">
        <v>447</v>
      </c>
      <c r="T127" s="42" t="s">
        <v>448</v>
      </c>
      <c r="U127" s="42" t="s">
        <v>449</v>
      </c>
      <c r="V127" s="42" t="s">
        <v>432</v>
      </c>
      <c r="W127" s="49">
        <v>35116441</v>
      </c>
      <c r="X127" s="44" t="s">
        <v>628</v>
      </c>
      <c r="Y127" s="44">
        <v>12015</v>
      </c>
      <c r="Z127" s="44">
        <v>0</v>
      </c>
      <c r="AA127" s="44">
        <v>0</v>
      </c>
      <c r="AB127" s="44">
        <v>0</v>
      </c>
    </row>
    <row r="128" spans="1:28" x14ac:dyDescent="0.25">
      <c r="A128" s="49">
        <v>35116398</v>
      </c>
      <c r="B128" s="49" t="s">
        <v>399</v>
      </c>
      <c r="C128" s="49" t="s">
        <v>395</v>
      </c>
      <c r="D128" s="44">
        <v>1.84</v>
      </c>
      <c r="E128" s="50">
        <v>1.84</v>
      </c>
      <c r="G128" s="44" t="s">
        <v>690</v>
      </c>
      <c r="H128" s="42">
        <v>163661702</v>
      </c>
      <c r="I128" s="42" t="s">
        <v>27</v>
      </c>
      <c r="J128" s="44" t="s">
        <v>470</v>
      </c>
      <c r="K128" s="51">
        <v>53</v>
      </c>
      <c r="L128" s="51">
        <v>1.3305857423361718</v>
      </c>
      <c r="M128" s="44">
        <v>2829</v>
      </c>
      <c r="N128" s="52">
        <v>1.121599435682569E-2</v>
      </c>
      <c r="O128" s="52">
        <v>2.1162253503444699E-4</v>
      </c>
      <c r="P128" s="52">
        <v>3.4226587784492867E-3</v>
      </c>
      <c r="Q128" s="44">
        <v>102</v>
      </c>
      <c r="R128" s="44" t="s">
        <v>434</v>
      </c>
      <c r="S128" s="42" t="s">
        <v>447</v>
      </c>
      <c r="T128" s="42" t="s">
        <v>448</v>
      </c>
      <c r="U128" s="42" t="s">
        <v>449</v>
      </c>
      <c r="V128" s="42" t="s">
        <v>432</v>
      </c>
      <c r="W128" s="49">
        <v>35116398</v>
      </c>
      <c r="X128" s="44" t="s">
        <v>629</v>
      </c>
      <c r="Y128" s="44">
        <v>9730</v>
      </c>
      <c r="Z128" s="44">
        <v>0</v>
      </c>
      <c r="AA128" s="44">
        <v>0</v>
      </c>
      <c r="AB128" s="44">
        <v>0</v>
      </c>
    </row>
    <row r="129" spans="1:28" x14ac:dyDescent="0.25">
      <c r="A129" s="49">
        <v>35145522</v>
      </c>
      <c r="B129" s="49" t="s">
        <v>399</v>
      </c>
      <c r="C129" s="49" t="s">
        <v>388</v>
      </c>
      <c r="D129" s="50">
        <v>3.95</v>
      </c>
      <c r="E129" s="50">
        <v>3.95</v>
      </c>
      <c r="G129" s="44" t="s">
        <v>437</v>
      </c>
      <c r="H129" s="42">
        <v>153612104</v>
      </c>
      <c r="I129" s="42" t="s">
        <v>630</v>
      </c>
      <c r="J129" s="44" t="s">
        <v>631</v>
      </c>
      <c r="K129" s="51">
        <v>107</v>
      </c>
      <c r="L129" s="51">
        <v>7.4445230558881335</v>
      </c>
      <c r="M129" s="44">
        <v>134</v>
      </c>
      <c r="N129" s="52">
        <v>32.51871125378176</v>
      </c>
      <c r="O129" s="52">
        <v>0.30391318928768002</v>
      </c>
      <c r="P129" s="52">
        <v>14.448942940529951</v>
      </c>
      <c r="Q129" s="44">
        <v>541</v>
      </c>
      <c r="R129" s="44" t="s">
        <v>422</v>
      </c>
      <c r="S129" s="42" t="s">
        <v>632</v>
      </c>
      <c r="T129" s="42" t="s">
        <v>500</v>
      </c>
      <c r="U129" s="42" t="s">
        <v>456</v>
      </c>
      <c r="V129" s="42" t="s">
        <v>426</v>
      </c>
      <c r="W129" s="49">
        <v>35145522</v>
      </c>
      <c r="X129" s="44" t="s">
        <v>633</v>
      </c>
      <c r="Y129" s="44">
        <v>0</v>
      </c>
      <c r="Z129" s="44">
        <v>13463.999999999998</v>
      </c>
      <c r="AA129" s="44">
        <v>0</v>
      </c>
      <c r="AB129" s="44">
        <v>0</v>
      </c>
    </row>
    <row r="130" spans="1:28" x14ac:dyDescent="0.25">
      <c r="A130" s="49">
        <v>35145540</v>
      </c>
      <c r="B130" s="49" t="s">
        <v>399</v>
      </c>
      <c r="C130" s="49" t="s">
        <v>388</v>
      </c>
      <c r="D130" s="50">
        <v>1.0900000000000001</v>
      </c>
      <c r="E130" s="50">
        <v>1.0900000000000001</v>
      </c>
      <c r="G130" s="44" t="s">
        <v>437</v>
      </c>
      <c r="H130" s="42">
        <v>163451702</v>
      </c>
      <c r="I130" s="42" t="s">
        <v>78</v>
      </c>
      <c r="J130" s="44" t="s">
        <v>79</v>
      </c>
      <c r="K130" s="51">
        <v>47</v>
      </c>
      <c r="L130" s="51">
        <v>0.7339162598312805</v>
      </c>
      <c r="M130" s="44">
        <v>1316</v>
      </c>
      <c r="N130" s="52">
        <v>1.8439943808705479</v>
      </c>
      <c r="O130" s="52">
        <v>3.92339229972457E-2</v>
      </c>
      <c r="P130" s="52">
        <v>1.3619179024386823</v>
      </c>
      <c r="Q130" s="44">
        <v>3052</v>
      </c>
      <c r="R130" s="44" t="s">
        <v>422</v>
      </c>
      <c r="S130" s="42" t="s">
        <v>634</v>
      </c>
      <c r="T130" s="42" t="s">
        <v>461</v>
      </c>
      <c r="U130" s="42" t="s">
        <v>431</v>
      </c>
      <c r="V130" s="42" t="s">
        <v>432</v>
      </c>
      <c r="W130" s="49">
        <v>35145540</v>
      </c>
      <c r="X130" s="44" t="s">
        <v>635</v>
      </c>
      <c r="Y130" s="44">
        <v>0</v>
      </c>
      <c r="Z130" s="44">
        <v>2640</v>
      </c>
      <c r="AA130" s="44">
        <v>0</v>
      </c>
      <c r="AB130" s="44">
        <v>0</v>
      </c>
    </row>
    <row r="131" spans="1:28" x14ac:dyDescent="0.25">
      <c r="A131" s="49">
        <v>35145001</v>
      </c>
      <c r="B131" s="49" t="s">
        <v>399</v>
      </c>
      <c r="C131" s="49" t="s">
        <v>388</v>
      </c>
      <c r="D131" s="50">
        <v>1.6</v>
      </c>
      <c r="E131" s="50">
        <v>1.6</v>
      </c>
      <c r="G131" s="44" t="s">
        <v>437</v>
      </c>
      <c r="H131" s="42">
        <v>12022215</v>
      </c>
      <c r="I131" s="42" t="s">
        <v>636</v>
      </c>
      <c r="J131" s="44" t="s">
        <v>637</v>
      </c>
      <c r="K131" s="51">
        <v>106</v>
      </c>
      <c r="L131" s="51">
        <v>1.8250545771953033</v>
      </c>
      <c r="M131" s="44">
        <v>1739</v>
      </c>
      <c r="N131" s="52">
        <v>1.7951073585415118</v>
      </c>
      <c r="O131" s="52">
        <v>1.6934975080580301E-2</v>
      </c>
      <c r="P131" s="52">
        <v>1.3514822217520306</v>
      </c>
      <c r="Q131" s="44">
        <v>1165</v>
      </c>
      <c r="R131" s="44" t="s">
        <v>422</v>
      </c>
      <c r="S131" s="42" t="s">
        <v>638</v>
      </c>
      <c r="T131" s="42" t="s">
        <v>639</v>
      </c>
      <c r="U131" s="42" t="s">
        <v>640</v>
      </c>
      <c r="V131" s="42" t="s">
        <v>538</v>
      </c>
      <c r="W131" s="49">
        <v>35145001</v>
      </c>
      <c r="X131" s="44" t="s">
        <v>641</v>
      </c>
      <c r="Y131" s="44">
        <v>475.2</v>
      </c>
      <c r="Z131" s="44">
        <v>20592</v>
      </c>
      <c r="AA131" s="44">
        <v>0</v>
      </c>
      <c r="AB131" s="44">
        <v>0</v>
      </c>
    </row>
    <row r="132" spans="1:28" x14ac:dyDescent="0.25">
      <c r="A132" s="49">
        <v>35145524</v>
      </c>
      <c r="B132" s="49" t="s">
        <v>399</v>
      </c>
      <c r="C132" s="49" t="s">
        <v>388</v>
      </c>
      <c r="D132" s="50">
        <v>0.72</v>
      </c>
      <c r="E132" s="50">
        <v>0.72</v>
      </c>
      <c r="G132" s="44" t="s">
        <v>522</v>
      </c>
      <c r="H132" s="42">
        <v>43321103</v>
      </c>
      <c r="I132" s="42" t="s">
        <v>80</v>
      </c>
      <c r="J132" s="44" t="s">
        <v>81</v>
      </c>
      <c r="K132" s="51">
        <v>41</v>
      </c>
      <c r="L132" s="51">
        <v>0.56012444147774865</v>
      </c>
      <c r="M132" s="44">
        <v>1755</v>
      </c>
      <c r="N132" s="52">
        <v>0.67489435474305426</v>
      </c>
      <c r="O132" s="52">
        <v>1.6460837920562299E-2</v>
      </c>
      <c r="P132" s="52">
        <v>0.19693449145900283</v>
      </c>
      <c r="Q132" s="44">
        <v>628</v>
      </c>
      <c r="R132" s="44" t="s">
        <v>422</v>
      </c>
      <c r="S132" s="42" t="s">
        <v>642</v>
      </c>
      <c r="T132" s="42" t="s">
        <v>486</v>
      </c>
      <c r="U132" s="42" t="s">
        <v>486</v>
      </c>
      <c r="V132" s="42" t="s">
        <v>426</v>
      </c>
      <c r="W132" s="49">
        <v>35145524</v>
      </c>
      <c r="X132" s="44" t="s">
        <v>643</v>
      </c>
      <c r="Y132" s="44">
        <v>0</v>
      </c>
      <c r="Z132" s="44">
        <v>7920</v>
      </c>
      <c r="AA132" s="44">
        <v>0</v>
      </c>
      <c r="AB132" s="44">
        <v>0</v>
      </c>
    </row>
    <row r="133" spans="1:28" x14ac:dyDescent="0.25">
      <c r="A133" s="49">
        <v>35144944</v>
      </c>
      <c r="B133" s="49" t="s">
        <v>399</v>
      </c>
      <c r="C133" s="49" t="s">
        <v>388</v>
      </c>
      <c r="D133" s="50">
        <v>0.26</v>
      </c>
      <c r="E133" s="50">
        <v>0.26</v>
      </c>
      <c r="G133" s="44" t="s">
        <v>437</v>
      </c>
      <c r="H133" s="42">
        <v>22721107</v>
      </c>
      <c r="I133" s="42" t="s">
        <v>644</v>
      </c>
      <c r="J133" s="44" t="s">
        <v>645</v>
      </c>
      <c r="K133" s="51">
        <v>45</v>
      </c>
      <c r="L133" s="51">
        <v>1.0763936404755361</v>
      </c>
      <c r="M133" s="44">
        <v>2336</v>
      </c>
      <c r="N133" s="52">
        <v>0.14044579007855446</v>
      </c>
      <c r="O133" s="52">
        <v>3.1210175573012102E-3</v>
      </c>
      <c r="P133" s="52">
        <v>3.6022893580958157E-2</v>
      </c>
      <c r="Q133" s="44">
        <v>2845</v>
      </c>
      <c r="R133" s="44" t="s">
        <v>422</v>
      </c>
      <c r="S133" s="42" t="s">
        <v>646</v>
      </c>
      <c r="T133" s="42" t="s">
        <v>647</v>
      </c>
      <c r="U133" s="42" t="s">
        <v>648</v>
      </c>
      <c r="V133" s="42" t="s">
        <v>545</v>
      </c>
      <c r="W133" s="49">
        <v>35144944</v>
      </c>
      <c r="X133" s="44" t="s">
        <v>649</v>
      </c>
      <c r="Y133" s="44">
        <v>0</v>
      </c>
      <c r="Z133" s="44">
        <v>739.2</v>
      </c>
      <c r="AA133" s="44">
        <v>0</v>
      </c>
      <c r="AB133" s="44">
        <v>0</v>
      </c>
    </row>
    <row r="134" spans="1:28" x14ac:dyDescent="0.25">
      <c r="A134" s="49">
        <v>35145002</v>
      </c>
      <c r="B134" s="49" t="s">
        <v>399</v>
      </c>
      <c r="C134" s="49" t="s">
        <v>388</v>
      </c>
      <c r="D134" s="50">
        <v>0.68</v>
      </c>
      <c r="E134" s="50">
        <v>0.68</v>
      </c>
      <c r="G134" s="44" t="s">
        <v>691</v>
      </c>
      <c r="H134" s="42">
        <v>42481101</v>
      </c>
      <c r="I134" s="42" t="s">
        <v>650</v>
      </c>
      <c r="J134" s="44" t="s">
        <v>651</v>
      </c>
      <c r="K134" s="51">
        <v>19</v>
      </c>
      <c r="L134" s="51">
        <v>10.844669519320043</v>
      </c>
      <c r="M134" s="44">
        <v>2448</v>
      </c>
      <c r="N134" s="52">
        <v>4.2330898779185631E-2</v>
      </c>
      <c r="O134" s="52">
        <v>2.2279420410097699E-3</v>
      </c>
      <c r="P134" s="52">
        <v>1.7045416829643695E-2</v>
      </c>
      <c r="Q134" s="44">
        <v>2421</v>
      </c>
      <c r="R134" s="44" t="s">
        <v>422</v>
      </c>
      <c r="S134" s="42" t="s">
        <v>652</v>
      </c>
      <c r="T134" s="42" t="s">
        <v>653</v>
      </c>
      <c r="U134" s="42" t="s">
        <v>654</v>
      </c>
      <c r="V134" s="42" t="s">
        <v>538</v>
      </c>
      <c r="W134" s="49">
        <v>35145002</v>
      </c>
      <c r="X134" s="44" t="s">
        <v>655</v>
      </c>
      <c r="Y134" s="44">
        <v>0</v>
      </c>
      <c r="Z134" s="44">
        <v>3590.4</v>
      </c>
      <c r="AA134" s="44">
        <v>0</v>
      </c>
      <c r="AB134" s="44">
        <v>0</v>
      </c>
    </row>
    <row r="135" spans="1:28" x14ac:dyDescent="0.25">
      <c r="A135" s="49">
        <v>35145003</v>
      </c>
      <c r="B135" s="49" t="s">
        <v>399</v>
      </c>
      <c r="C135" s="49" t="s">
        <v>388</v>
      </c>
      <c r="D135" s="50">
        <v>0.28000000000000003</v>
      </c>
      <c r="E135" s="50">
        <v>0.28000000000000003</v>
      </c>
      <c r="G135" s="44" t="s">
        <v>437</v>
      </c>
      <c r="H135" s="42">
        <v>13801103</v>
      </c>
      <c r="I135" s="42" t="s">
        <v>656</v>
      </c>
      <c r="J135" s="44" t="s">
        <v>657</v>
      </c>
      <c r="K135" s="51">
        <v>82</v>
      </c>
      <c r="L135" s="51">
        <v>17.86485730269899</v>
      </c>
      <c r="M135" s="44">
        <v>2631</v>
      </c>
      <c r="N135" s="52">
        <v>8.2475969260846924E-2</v>
      </c>
      <c r="O135" s="52">
        <v>1.0058045031810601E-3</v>
      </c>
      <c r="P135" s="52">
        <v>1.718216117284279E-2</v>
      </c>
      <c r="Q135" s="44">
        <v>2231</v>
      </c>
      <c r="R135" s="44" t="s">
        <v>422</v>
      </c>
      <c r="S135" s="42" t="s">
        <v>658</v>
      </c>
      <c r="T135" s="42" t="s">
        <v>639</v>
      </c>
      <c r="U135" s="42" t="s">
        <v>640</v>
      </c>
      <c r="V135" s="42" t="s">
        <v>538</v>
      </c>
      <c r="W135" s="49">
        <v>35145003</v>
      </c>
      <c r="X135" s="44" t="s">
        <v>659</v>
      </c>
      <c r="Y135" s="44">
        <v>0</v>
      </c>
      <c r="Z135" s="44">
        <v>1161.5999999999999</v>
      </c>
      <c r="AA135" s="44">
        <v>0</v>
      </c>
      <c r="AB135" s="44">
        <v>0</v>
      </c>
    </row>
    <row r="136" spans="1:28" x14ac:dyDescent="0.25">
      <c r="A136" s="49">
        <v>35144941</v>
      </c>
      <c r="B136" s="49" t="s">
        <v>399</v>
      </c>
      <c r="C136" s="49" t="s">
        <v>388</v>
      </c>
      <c r="D136" s="50">
        <v>2.59</v>
      </c>
      <c r="E136" s="50">
        <v>2.59</v>
      </c>
      <c r="G136" s="44" t="s">
        <v>522</v>
      </c>
      <c r="H136" s="42">
        <v>83252105</v>
      </c>
      <c r="I136" s="42" t="s">
        <v>660</v>
      </c>
      <c r="J136" s="44" t="s">
        <v>661</v>
      </c>
      <c r="K136" s="51">
        <v>86</v>
      </c>
      <c r="L136" s="51">
        <v>4.1716620800900452</v>
      </c>
      <c r="M136" s="44">
        <v>2633</v>
      </c>
      <c r="N136" s="52">
        <v>8.6208333797444789E-2</v>
      </c>
      <c r="O136" s="52">
        <v>1.0024224860167999E-3</v>
      </c>
      <c r="P136" s="52">
        <v>2.0649724298228065E-2</v>
      </c>
      <c r="Q136" s="44">
        <v>1376</v>
      </c>
      <c r="R136" s="44" t="s">
        <v>422</v>
      </c>
      <c r="S136" s="42" t="s">
        <v>662</v>
      </c>
      <c r="T136" s="42" t="s">
        <v>662</v>
      </c>
      <c r="U136" s="42" t="s">
        <v>545</v>
      </c>
      <c r="V136" s="42" t="s">
        <v>545</v>
      </c>
      <c r="W136" s="49">
        <v>35144941</v>
      </c>
      <c r="X136" s="44" t="s">
        <v>663</v>
      </c>
      <c r="Y136" s="44">
        <v>17212.8</v>
      </c>
      <c r="Z136" s="44">
        <v>1056</v>
      </c>
      <c r="AA136" s="44">
        <v>0</v>
      </c>
      <c r="AB136" s="44">
        <v>0</v>
      </c>
    </row>
    <row r="137" spans="1:28" x14ac:dyDescent="0.25">
      <c r="A137" s="49">
        <v>35144943</v>
      </c>
      <c r="B137" s="49" t="s">
        <v>399</v>
      </c>
      <c r="C137" s="49" t="s">
        <v>388</v>
      </c>
      <c r="D137" s="50">
        <v>0.63</v>
      </c>
      <c r="E137" s="50">
        <v>0.63</v>
      </c>
      <c r="G137" s="44" t="s">
        <v>511</v>
      </c>
      <c r="H137" s="42">
        <v>83692105</v>
      </c>
      <c r="I137" s="42" t="s">
        <v>664</v>
      </c>
      <c r="J137" s="44" t="s">
        <v>665</v>
      </c>
      <c r="K137" s="51">
        <v>17</v>
      </c>
      <c r="L137" s="51">
        <v>9.1316529080771573</v>
      </c>
      <c r="M137" s="44">
        <v>2781</v>
      </c>
      <c r="N137" s="52">
        <v>5.8961084218290549E-3</v>
      </c>
      <c r="O137" s="52">
        <v>3.4682990716641501E-4</v>
      </c>
      <c r="P137" s="52">
        <v>5.0106572424763783E-3</v>
      </c>
      <c r="Q137" s="44">
        <v>2564</v>
      </c>
      <c r="R137" s="44" t="s">
        <v>422</v>
      </c>
      <c r="S137" s="42" t="s">
        <v>666</v>
      </c>
      <c r="T137" s="42" t="s">
        <v>662</v>
      </c>
      <c r="U137" s="42" t="s">
        <v>545</v>
      </c>
      <c r="V137" s="42" t="s">
        <v>545</v>
      </c>
      <c r="W137" s="49">
        <v>35144943</v>
      </c>
      <c r="X137" s="44" t="s">
        <v>667</v>
      </c>
      <c r="Y137" s="44">
        <v>0</v>
      </c>
      <c r="Z137" s="44">
        <v>2851.2000000000003</v>
      </c>
      <c r="AA137" s="44">
        <v>0</v>
      </c>
      <c r="AB137" s="44">
        <v>0</v>
      </c>
    </row>
    <row r="138" spans="1:28" x14ac:dyDescent="0.25">
      <c r="A138" s="49">
        <v>35145004</v>
      </c>
      <c r="B138" s="49" t="s">
        <v>399</v>
      </c>
      <c r="C138" s="49" t="s">
        <v>388</v>
      </c>
      <c r="D138" s="50">
        <v>0.62</v>
      </c>
      <c r="E138" s="50">
        <v>0.62</v>
      </c>
      <c r="G138" s="44" t="s">
        <v>437</v>
      </c>
      <c r="H138" s="42">
        <v>14161106</v>
      </c>
      <c r="I138" s="42" t="s">
        <v>668</v>
      </c>
      <c r="J138" s="44" t="s">
        <v>669</v>
      </c>
      <c r="K138" s="51">
        <v>60</v>
      </c>
      <c r="L138" s="51">
        <v>37.473567654826589</v>
      </c>
      <c r="M138" s="44">
        <v>3259</v>
      </c>
      <c r="N138" s="52">
        <v>3.0956651635938721E-4</v>
      </c>
      <c r="O138" s="52">
        <v>5.1594419393231201E-6</v>
      </c>
      <c r="P138" s="52">
        <v>1.0411301125766729E-4</v>
      </c>
      <c r="Q138" s="44">
        <v>1372</v>
      </c>
      <c r="R138" s="44" t="s">
        <v>422</v>
      </c>
      <c r="S138" s="42" t="s">
        <v>670</v>
      </c>
      <c r="T138" s="42" t="s">
        <v>639</v>
      </c>
      <c r="U138" s="42" t="s">
        <v>640</v>
      </c>
      <c r="V138" s="42" t="s">
        <v>538</v>
      </c>
      <c r="W138" s="49">
        <v>35145004</v>
      </c>
      <c r="X138" s="44" t="s">
        <v>671</v>
      </c>
      <c r="Y138" s="44">
        <v>0</v>
      </c>
      <c r="Z138" s="44">
        <v>4171.2</v>
      </c>
      <c r="AA138" s="44">
        <v>0</v>
      </c>
      <c r="AB138" s="44">
        <v>0</v>
      </c>
    </row>
    <row r="139" spans="1:28" x14ac:dyDescent="0.25">
      <c r="A139" s="49">
        <v>35145525</v>
      </c>
      <c r="B139" s="49" t="s">
        <v>399</v>
      </c>
      <c r="C139" s="49" t="s">
        <v>388</v>
      </c>
      <c r="D139" s="50">
        <v>1.78</v>
      </c>
      <c r="E139" s="50">
        <v>1.78</v>
      </c>
      <c r="G139" s="44" t="s">
        <v>437</v>
      </c>
      <c r="H139" s="42">
        <v>43321104</v>
      </c>
      <c r="I139" s="42" t="s">
        <v>82</v>
      </c>
      <c r="J139" s="44" t="s">
        <v>83</v>
      </c>
      <c r="K139" s="51">
        <v>34</v>
      </c>
      <c r="L139" s="51">
        <v>13.701789110136612</v>
      </c>
      <c r="M139" s="44">
        <v>3302</v>
      </c>
      <c r="N139" s="52">
        <v>1.4935466258917009E-4</v>
      </c>
      <c r="O139" s="52">
        <v>4.3927841937991199E-6</v>
      </c>
      <c r="P139" s="52">
        <v>4.6988270270846777E-4</v>
      </c>
      <c r="Q139" s="44">
        <v>1522</v>
      </c>
      <c r="R139" s="44" t="s">
        <v>434</v>
      </c>
      <c r="S139" s="42" t="s">
        <v>672</v>
      </c>
      <c r="T139" s="42" t="s">
        <v>486</v>
      </c>
      <c r="U139" s="42" t="s">
        <v>486</v>
      </c>
      <c r="V139" s="42" t="s">
        <v>426</v>
      </c>
      <c r="W139" s="49">
        <v>35145525</v>
      </c>
      <c r="X139" s="44" t="s">
        <v>673</v>
      </c>
      <c r="Y139" s="44">
        <v>0</v>
      </c>
      <c r="Z139" s="44">
        <v>9398.4</v>
      </c>
      <c r="AA139" s="44">
        <v>0</v>
      </c>
      <c r="AB139" s="44">
        <v>0</v>
      </c>
    </row>
    <row r="140" spans="1:28" x14ac:dyDescent="0.25">
      <c r="A140" s="49">
        <v>35145006</v>
      </c>
      <c r="B140" s="49" t="s">
        <v>399</v>
      </c>
      <c r="C140" s="49" t="s">
        <v>388</v>
      </c>
      <c r="D140" s="50">
        <v>0.27</v>
      </c>
      <c r="E140" s="50">
        <v>0.27</v>
      </c>
      <c r="G140" s="44" t="s">
        <v>511</v>
      </c>
      <c r="H140" s="42">
        <v>43201101</v>
      </c>
      <c r="I140" s="42" t="s">
        <v>674</v>
      </c>
      <c r="J140" s="44" t="s">
        <v>675</v>
      </c>
      <c r="K140" s="51">
        <v>81</v>
      </c>
      <c r="L140" s="51">
        <v>15.25727471372956</v>
      </c>
      <c r="M140" s="44">
        <v>3483</v>
      </c>
      <c r="N140" s="52">
        <v>1.8614694351852494E-4</v>
      </c>
      <c r="O140" s="52">
        <v>2.29811041380895E-6</v>
      </c>
      <c r="P140" s="52">
        <v>4.6225726473560093E-5</v>
      </c>
      <c r="Q140" s="44">
        <v>2388</v>
      </c>
      <c r="R140" s="44" t="s">
        <v>422</v>
      </c>
      <c r="S140" s="42" t="s">
        <v>652</v>
      </c>
      <c r="T140" s="42" t="s">
        <v>653</v>
      </c>
      <c r="U140" s="42" t="s">
        <v>537</v>
      </c>
      <c r="V140" s="42" t="s">
        <v>538</v>
      </c>
      <c r="W140" s="49">
        <v>35145006</v>
      </c>
      <c r="X140" s="44" t="s">
        <v>676</v>
      </c>
      <c r="Y140" s="44">
        <v>0</v>
      </c>
      <c r="Z140" s="44">
        <v>1425.6000000000001</v>
      </c>
      <c r="AA140" s="44">
        <v>0</v>
      </c>
      <c r="AB140" s="44">
        <v>0</v>
      </c>
    </row>
    <row r="141" spans="1:28" x14ac:dyDescent="0.25">
      <c r="A141" s="57">
        <v>35062374</v>
      </c>
      <c r="B141" s="49" t="s">
        <v>399</v>
      </c>
      <c r="C141" s="60" t="s">
        <v>59</v>
      </c>
      <c r="D141" s="50">
        <v>5.57</v>
      </c>
      <c r="E141" s="50">
        <v>5.57</v>
      </c>
      <c r="G141" s="44" t="s">
        <v>683</v>
      </c>
      <c r="H141" s="42">
        <v>153652109</v>
      </c>
      <c r="I141" s="42" t="s">
        <v>48</v>
      </c>
      <c r="J141" s="44" t="s">
        <v>49</v>
      </c>
      <c r="K141" s="51">
        <v>122</v>
      </c>
      <c r="L141" s="51">
        <v>9.7294280965627014</v>
      </c>
      <c r="M141" s="44">
        <v>159</v>
      </c>
      <c r="N141" s="52">
        <v>33.983608945588664</v>
      </c>
      <c r="O141" s="52">
        <v>0.27855417168515301</v>
      </c>
      <c r="P141" s="52">
        <v>11.6945408062554</v>
      </c>
      <c r="Q141" s="44">
        <v>554</v>
      </c>
      <c r="R141" s="44" t="s">
        <v>422</v>
      </c>
      <c r="S141" s="42" t="s">
        <v>677</v>
      </c>
      <c r="T141" s="42" t="s">
        <v>500</v>
      </c>
      <c r="U141" s="42" t="s">
        <v>456</v>
      </c>
      <c r="V141" s="42" t="s">
        <v>426</v>
      </c>
      <c r="W141" s="57">
        <v>35062374</v>
      </c>
      <c r="X141" s="44" t="s">
        <v>678</v>
      </c>
      <c r="Y141" s="44">
        <v>29409.600000000002</v>
      </c>
      <c r="Z141" s="44">
        <v>0</v>
      </c>
      <c r="AA141" s="44">
        <v>0</v>
      </c>
      <c r="AB141" s="44">
        <v>0</v>
      </c>
    </row>
    <row r="142" spans="1:28" x14ac:dyDescent="0.25">
      <c r="A142" s="57">
        <v>35062376</v>
      </c>
      <c r="B142" s="49" t="s">
        <v>399</v>
      </c>
      <c r="C142" s="60" t="s">
        <v>59</v>
      </c>
      <c r="D142" s="50">
        <v>15.07</v>
      </c>
      <c r="E142" s="50">
        <v>15.07</v>
      </c>
      <c r="G142" s="44" t="s">
        <v>683</v>
      </c>
      <c r="H142" s="42">
        <v>153652109</v>
      </c>
      <c r="I142" s="42" t="s">
        <v>48</v>
      </c>
      <c r="J142" s="44" t="s">
        <v>50</v>
      </c>
      <c r="K142" s="51">
        <v>190</v>
      </c>
      <c r="L142" s="51">
        <v>9.7294280965627014</v>
      </c>
      <c r="M142" s="44">
        <v>227</v>
      </c>
      <c r="N142" s="52">
        <v>46.134248492928144</v>
      </c>
      <c r="O142" s="52">
        <v>0.24281183417330601</v>
      </c>
      <c r="P142" s="52">
        <v>26.074257729328298</v>
      </c>
      <c r="Q142" s="44">
        <v>554</v>
      </c>
      <c r="R142" s="44" t="s">
        <v>422</v>
      </c>
      <c r="S142" s="42" t="s">
        <v>677</v>
      </c>
      <c r="T142" s="42" t="s">
        <v>500</v>
      </c>
      <c r="U142" s="42" t="s">
        <v>456</v>
      </c>
      <c r="V142" s="42" t="s">
        <v>426</v>
      </c>
      <c r="W142" s="57">
        <v>35062376</v>
      </c>
      <c r="X142" s="44" t="s">
        <v>679</v>
      </c>
      <c r="Y142" s="44">
        <v>79569.600000000006</v>
      </c>
      <c r="Z142" s="44">
        <v>0</v>
      </c>
      <c r="AA142" s="44">
        <v>0</v>
      </c>
      <c r="AB142" s="44">
        <v>0</v>
      </c>
    </row>
    <row r="143" spans="1:28" x14ac:dyDescent="0.25">
      <c r="A143" s="57">
        <v>31354988</v>
      </c>
      <c r="B143" s="49" t="s">
        <v>399</v>
      </c>
      <c r="C143" s="60" t="s">
        <v>59</v>
      </c>
      <c r="D143" s="50">
        <v>1.9034090909090908</v>
      </c>
      <c r="E143" s="50">
        <v>1.9034090909090908</v>
      </c>
      <c r="G143" s="44" t="s">
        <v>683</v>
      </c>
      <c r="H143" s="42">
        <v>42301101</v>
      </c>
      <c r="I143" s="42" t="s">
        <v>51</v>
      </c>
      <c r="J143" s="44" t="s">
        <v>52</v>
      </c>
      <c r="K143" s="51">
        <v>98</v>
      </c>
      <c r="L143" s="51">
        <v>17.256103534918065</v>
      </c>
      <c r="M143" s="44">
        <v>338</v>
      </c>
      <c r="N143" s="52">
        <v>19.292329346025554</v>
      </c>
      <c r="O143" s="52">
        <v>0.196860503530873</v>
      </c>
      <c r="P143" s="52">
        <v>5.8976974211281075</v>
      </c>
      <c r="Q143" s="44">
        <v>2350</v>
      </c>
      <c r="R143" s="44" t="s">
        <v>434</v>
      </c>
      <c r="S143" s="42" t="s">
        <v>680</v>
      </c>
      <c r="T143" s="42" t="s">
        <v>536</v>
      </c>
      <c r="U143" s="42" t="s">
        <v>537</v>
      </c>
      <c r="V143" s="42" t="s">
        <v>538</v>
      </c>
      <c r="W143" s="57">
        <v>31354988</v>
      </c>
      <c r="X143" s="44" t="s">
        <v>681</v>
      </c>
      <c r="Y143" s="44">
        <v>10050</v>
      </c>
      <c r="Z143" s="44">
        <v>0</v>
      </c>
      <c r="AA143" s="44">
        <v>0</v>
      </c>
      <c r="AB143" s="44">
        <v>0</v>
      </c>
    </row>
    <row r="144" spans="1:28" x14ac:dyDescent="0.25">
      <c r="A144" s="57">
        <v>35054184</v>
      </c>
      <c r="B144" s="49" t="s">
        <v>399</v>
      </c>
      <c r="C144" s="60" t="s">
        <v>59</v>
      </c>
      <c r="D144" s="50">
        <v>4.9000000000000004</v>
      </c>
      <c r="E144" s="50">
        <v>4.9000000000000004</v>
      </c>
      <c r="G144" s="44" t="s">
        <v>683</v>
      </c>
      <c r="H144" s="42">
        <v>152471101</v>
      </c>
      <c r="I144" s="42" t="s">
        <v>14</v>
      </c>
      <c r="J144" s="44" t="s">
        <v>15</v>
      </c>
      <c r="K144" s="51">
        <v>76</v>
      </c>
      <c r="L144" s="51">
        <v>17.256103534918065</v>
      </c>
      <c r="M144" s="44">
        <v>606</v>
      </c>
      <c r="N144" s="52">
        <v>9.8207301508378553</v>
      </c>
      <c r="O144" s="52">
        <v>0.129220133563656</v>
      </c>
      <c r="P144" s="52">
        <v>3.5307361558477957</v>
      </c>
      <c r="Q144" s="44">
        <v>198</v>
      </c>
      <c r="R144" s="44" t="s">
        <v>422</v>
      </c>
      <c r="S144" s="42" t="s">
        <v>454</v>
      </c>
      <c r="T144" s="42" t="s">
        <v>455</v>
      </c>
      <c r="U144" s="42" t="s">
        <v>456</v>
      </c>
      <c r="V144" s="42" t="s">
        <v>426</v>
      </c>
      <c r="W144" s="57">
        <v>35054184</v>
      </c>
      <c r="X144" s="44" t="s">
        <v>682</v>
      </c>
      <c r="Y144" s="44">
        <v>25872</v>
      </c>
      <c r="Z144" s="44">
        <v>0</v>
      </c>
      <c r="AA144" s="44">
        <v>0</v>
      </c>
      <c r="AB144" s="44">
        <v>0</v>
      </c>
    </row>
    <row r="145" spans="1:28" x14ac:dyDescent="0.25">
      <c r="A145" s="48">
        <v>35026643</v>
      </c>
      <c r="B145" s="49" t="s">
        <v>399</v>
      </c>
      <c r="C145" s="60" t="s">
        <v>59</v>
      </c>
      <c r="D145" s="50">
        <v>1.4019999999999999</v>
      </c>
      <c r="E145" s="50">
        <v>1.4019999999999999</v>
      </c>
      <c r="G145" s="44" t="s">
        <v>683</v>
      </c>
      <c r="H145" s="42">
        <v>152261105</v>
      </c>
      <c r="I145" s="42" t="s">
        <v>53</v>
      </c>
      <c r="J145" s="44" t="s">
        <v>54</v>
      </c>
      <c r="K145" s="51">
        <v>417</v>
      </c>
      <c r="L145" s="51">
        <v>17.256103534918065</v>
      </c>
      <c r="M145" s="44">
        <v>666</v>
      </c>
      <c r="N145" s="52">
        <v>48.457615439609938</v>
      </c>
      <c r="O145" s="52">
        <v>0.11620531280481999</v>
      </c>
      <c r="P145" s="52">
        <v>1.214674218006581</v>
      </c>
      <c r="Q145" s="44">
        <v>957</v>
      </c>
      <c r="R145" s="44" t="s">
        <v>434</v>
      </c>
      <c r="S145" s="42" t="s">
        <v>684</v>
      </c>
      <c r="T145" s="42" t="s">
        <v>500</v>
      </c>
      <c r="U145" s="42" t="s">
        <v>456</v>
      </c>
      <c r="V145" s="42" t="s">
        <v>426</v>
      </c>
      <c r="W145" s="48">
        <v>35026643</v>
      </c>
      <c r="X145" s="44" t="s">
        <v>685</v>
      </c>
      <c r="Y145" s="44">
        <v>7400</v>
      </c>
      <c r="Z145" s="44">
        <v>0</v>
      </c>
      <c r="AA145" s="44">
        <v>0</v>
      </c>
      <c r="AB145" s="44">
        <v>0</v>
      </c>
    </row>
    <row r="146" spans="1:28" x14ac:dyDescent="0.25">
      <c r="A146" s="57">
        <v>74024660</v>
      </c>
      <c r="B146" s="49" t="s">
        <v>399</v>
      </c>
      <c r="C146" s="60" t="s">
        <v>59</v>
      </c>
      <c r="D146" s="50">
        <v>0.96099999999999997</v>
      </c>
      <c r="E146" s="50">
        <v>0.96099999999999997</v>
      </c>
      <c r="G146" s="44" t="s">
        <v>683</v>
      </c>
      <c r="H146" s="42">
        <v>42711101</v>
      </c>
      <c r="I146" s="42" t="s">
        <v>55</v>
      </c>
      <c r="J146" s="44" t="s">
        <v>56</v>
      </c>
      <c r="K146" s="51">
        <v>162</v>
      </c>
      <c r="L146" s="51">
        <v>17.017391080865206</v>
      </c>
      <c r="M146" s="44">
        <v>683</v>
      </c>
      <c r="N146" s="52">
        <v>18.384224772874319</v>
      </c>
      <c r="O146" s="52">
        <v>0.11348286896836</v>
      </c>
      <c r="P146" s="52">
        <v>0.86390548776973308</v>
      </c>
      <c r="Q146" s="44">
        <v>882</v>
      </c>
      <c r="R146" s="44" t="s">
        <v>422</v>
      </c>
      <c r="S146" s="42" t="s">
        <v>686</v>
      </c>
      <c r="T146" s="42" t="s">
        <v>536</v>
      </c>
      <c r="U146" s="42" t="s">
        <v>537</v>
      </c>
      <c r="V146" s="42" t="s">
        <v>538</v>
      </c>
      <c r="W146" s="57">
        <v>74024660</v>
      </c>
      <c r="X146" s="44" t="s">
        <v>687</v>
      </c>
      <c r="Y146" s="44">
        <v>5076</v>
      </c>
      <c r="Z146" s="44">
        <v>0</v>
      </c>
      <c r="AA146" s="44">
        <v>0</v>
      </c>
      <c r="AB146" s="44">
        <v>0</v>
      </c>
    </row>
    <row r="147" spans="1:28" x14ac:dyDescent="0.25">
      <c r="A147" s="53">
        <v>35075103</v>
      </c>
      <c r="B147" s="49" t="s">
        <v>399</v>
      </c>
      <c r="C147" s="60" t="s">
        <v>59</v>
      </c>
      <c r="D147" s="50">
        <v>0.59</v>
      </c>
      <c r="E147" s="50">
        <v>0.59</v>
      </c>
      <c r="G147" s="44" t="s">
        <v>683</v>
      </c>
      <c r="H147" s="42">
        <v>163451701</v>
      </c>
      <c r="I147" s="42" t="s">
        <v>57</v>
      </c>
      <c r="J147" s="44" t="s">
        <v>58</v>
      </c>
      <c r="K147" s="51">
        <v>152</v>
      </c>
      <c r="L147" s="51">
        <v>17.017391080865206</v>
      </c>
      <c r="M147" s="44">
        <v>721</v>
      </c>
      <c r="N147" s="52">
        <v>16.354568203486327</v>
      </c>
      <c r="O147" s="52">
        <v>0.10759584344398899</v>
      </c>
      <c r="P147" s="52">
        <v>0.4237297244848402</v>
      </c>
      <c r="Q147" s="44">
        <v>1409</v>
      </c>
      <c r="R147" s="44" t="s">
        <v>422</v>
      </c>
      <c r="S147" s="42" t="s">
        <v>688</v>
      </c>
      <c r="T147" s="42" t="s">
        <v>461</v>
      </c>
      <c r="U147" s="42" t="s">
        <v>431</v>
      </c>
      <c r="V147" s="42" t="s">
        <v>432</v>
      </c>
      <c r="W147" s="53">
        <v>35075103</v>
      </c>
      <c r="X147" s="44" t="s">
        <v>689</v>
      </c>
      <c r="Y147" s="44">
        <v>3115</v>
      </c>
      <c r="Z147" s="44">
        <v>0</v>
      </c>
      <c r="AA147" s="44">
        <v>0</v>
      </c>
      <c r="AB147" s="44">
        <v>0</v>
      </c>
    </row>
    <row r="148" spans="1:28" x14ac:dyDescent="0.25">
      <c r="A148" s="55"/>
      <c r="B148" s="49"/>
      <c r="C148" s="49"/>
      <c r="E148" s="50"/>
      <c r="G148" s="44" t="e">
        <v>#N/A</v>
      </c>
      <c r="J148" s="44"/>
      <c r="K148" s="44"/>
      <c r="L148" s="51"/>
      <c r="M148" s="44"/>
      <c r="N148" s="44"/>
      <c r="O148" s="44"/>
      <c r="P148" s="44"/>
      <c r="Q148" s="44"/>
      <c r="W148" s="55"/>
      <c r="X148" s="44">
        <v>0</v>
      </c>
      <c r="Y148" s="44"/>
      <c r="Z148" s="44"/>
      <c r="AA148" s="44"/>
      <c r="AB148" s="44"/>
    </row>
    <row r="149" spans="1:28" x14ac:dyDescent="0.25">
      <c r="A149" s="55"/>
      <c r="B149" s="49"/>
      <c r="C149" s="49"/>
      <c r="E149" s="50"/>
      <c r="G149" s="44" t="e">
        <v>#N/A</v>
      </c>
      <c r="J149" s="44"/>
      <c r="K149" s="44"/>
      <c r="L149" s="44"/>
      <c r="M149" s="44"/>
      <c r="N149" s="44"/>
      <c r="O149" s="44"/>
      <c r="P149" s="44"/>
      <c r="Q149" s="44"/>
      <c r="W149" s="55"/>
      <c r="X149" s="44"/>
      <c r="Y149" s="44"/>
      <c r="Z149" s="44"/>
      <c r="AA149" s="44"/>
      <c r="AB149" s="44"/>
    </row>
    <row r="150" spans="1:28" x14ac:dyDescent="0.25">
      <c r="A150" s="55"/>
      <c r="B150" s="49"/>
      <c r="C150" s="49"/>
      <c r="E150" s="50"/>
      <c r="G150" s="44" t="e">
        <v>#N/A</v>
      </c>
      <c r="J150" s="44"/>
      <c r="K150" s="44"/>
      <c r="L150" s="44"/>
      <c r="M150" s="44"/>
      <c r="N150" s="44"/>
      <c r="O150" s="44"/>
      <c r="P150" s="44"/>
      <c r="Q150" s="44"/>
      <c r="W150" s="55"/>
      <c r="X150" s="44"/>
      <c r="Y150" s="44"/>
      <c r="Z150" s="44"/>
      <c r="AA150" s="44"/>
      <c r="AB150" s="44"/>
    </row>
    <row r="151" spans="1:28" x14ac:dyDescent="0.25">
      <c r="A151" s="49"/>
      <c r="B151" s="49"/>
      <c r="C151" s="49"/>
      <c r="E151" s="50"/>
      <c r="G151" s="44" t="e">
        <v>#N/A</v>
      </c>
      <c r="J151" s="44"/>
      <c r="K151" s="44"/>
      <c r="L151" s="44"/>
      <c r="M151" s="44"/>
      <c r="N151" s="44"/>
      <c r="O151" s="44"/>
      <c r="P151" s="44"/>
      <c r="Q151" s="44"/>
      <c r="W151" s="49"/>
      <c r="X151" s="44"/>
      <c r="Y151" s="44"/>
      <c r="Z151" s="44"/>
      <c r="AA151" s="44"/>
      <c r="AB151" s="44"/>
    </row>
    <row r="152" spans="1:28" x14ac:dyDescent="0.25">
      <c r="A152" s="53"/>
      <c r="B152" s="49"/>
      <c r="C152" s="49"/>
      <c r="E152" s="50"/>
      <c r="G152" s="44" t="e">
        <v>#N/A</v>
      </c>
      <c r="J152" s="44"/>
      <c r="K152" s="44"/>
      <c r="L152" s="44"/>
      <c r="M152" s="44"/>
      <c r="N152" s="44"/>
      <c r="O152" s="44"/>
      <c r="P152" s="44"/>
      <c r="Q152" s="44"/>
      <c r="W152" s="53"/>
      <c r="X152" s="44"/>
      <c r="Y152" s="44"/>
      <c r="Z152" s="44"/>
      <c r="AA152" s="44"/>
      <c r="AB152" s="44"/>
    </row>
    <row r="153" spans="1:28" x14ac:dyDescent="0.25">
      <c r="A153" s="53"/>
      <c r="B153" s="49"/>
      <c r="C153" s="49"/>
      <c r="E153" s="50"/>
      <c r="G153" s="44" t="e">
        <v>#N/A</v>
      </c>
      <c r="J153" s="44"/>
      <c r="K153" s="44"/>
      <c r="L153" s="44"/>
      <c r="M153" s="44"/>
      <c r="N153" s="44"/>
      <c r="O153" s="44"/>
      <c r="P153" s="44"/>
      <c r="Q153" s="44"/>
      <c r="W153" s="53"/>
      <c r="X153" s="44"/>
      <c r="Y153" s="44"/>
      <c r="Z153" s="44"/>
      <c r="AA153" s="44"/>
      <c r="AB153" s="44"/>
    </row>
    <row r="154" spans="1:28" x14ac:dyDescent="0.25">
      <c r="A154" s="57"/>
      <c r="B154" s="49"/>
      <c r="C154" s="49"/>
      <c r="E154" s="50"/>
      <c r="G154" s="44" t="e">
        <v>#N/A</v>
      </c>
      <c r="J154" s="44"/>
      <c r="K154" s="44"/>
      <c r="L154" s="44"/>
      <c r="M154" s="44"/>
      <c r="N154" s="44"/>
      <c r="O154" s="44"/>
      <c r="P154" s="44"/>
      <c r="Q154" s="44"/>
      <c r="W154" s="57"/>
      <c r="X154" s="44"/>
      <c r="Y154" s="44"/>
      <c r="Z154" s="44"/>
      <c r="AA154" s="44"/>
      <c r="AB154" s="44"/>
    </row>
    <row r="155" spans="1:28" x14ac:dyDescent="0.25">
      <c r="A155" s="57"/>
      <c r="B155" s="49"/>
      <c r="C155" s="49"/>
      <c r="E155" s="50"/>
      <c r="G155" s="44" t="e">
        <v>#N/A</v>
      </c>
      <c r="J155" s="44"/>
      <c r="K155" s="44"/>
      <c r="L155" s="44"/>
      <c r="M155" s="44"/>
      <c r="N155" s="44"/>
      <c r="O155" s="44"/>
      <c r="P155" s="44"/>
      <c r="Q155" s="44"/>
      <c r="W155" s="57"/>
      <c r="X155" s="44"/>
      <c r="Y155" s="44"/>
      <c r="Z155" s="44"/>
      <c r="AA155" s="44"/>
      <c r="AB155" s="44"/>
    </row>
    <row r="156" spans="1:28" x14ac:dyDescent="0.25">
      <c r="A156" s="53"/>
      <c r="B156" s="49"/>
      <c r="C156" s="49"/>
      <c r="E156" s="50"/>
      <c r="G156" s="44" t="e">
        <v>#N/A</v>
      </c>
      <c r="J156" s="44"/>
      <c r="K156" s="44"/>
      <c r="L156" s="44"/>
      <c r="M156" s="44"/>
      <c r="N156" s="44"/>
      <c r="O156" s="44"/>
      <c r="P156" s="44"/>
      <c r="Q156" s="44"/>
      <c r="W156" s="53"/>
      <c r="X156" s="44"/>
      <c r="Y156" s="44"/>
      <c r="Z156" s="44"/>
      <c r="AA156" s="44"/>
      <c r="AB156" s="44"/>
    </row>
    <row r="157" spans="1:28" x14ac:dyDescent="0.25">
      <c r="A157" s="57"/>
      <c r="B157" s="49"/>
      <c r="C157" s="49"/>
      <c r="E157" s="50"/>
      <c r="G157" s="44" t="e">
        <v>#N/A</v>
      </c>
      <c r="J157" s="44"/>
      <c r="K157" s="44"/>
      <c r="L157" s="44"/>
      <c r="M157" s="44"/>
      <c r="N157" s="44"/>
      <c r="O157" s="44"/>
      <c r="P157" s="44"/>
      <c r="Q157" s="44"/>
      <c r="W157" s="57"/>
      <c r="X157" s="44"/>
      <c r="Y157" s="44"/>
      <c r="Z157" s="44"/>
      <c r="AA157" s="44"/>
      <c r="AB157" s="44"/>
    </row>
    <row r="158" spans="1:28" x14ac:dyDescent="0.25">
      <c r="A158" s="57"/>
      <c r="B158" s="49"/>
      <c r="C158" s="49"/>
      <c r="E158" s="50"/>
      <c r="G158" s="44" t="e">
        <v>#N/A</v>
      </c>
      <c r="J158" s="44"/>
      <c r="K158" s="44"/>
      <c r="L158" s="44"/>
      <c r="M158" s="44"/>
      <c r="N158" s="44"/>
      <c r="O158" s="44"/>
      <c r="P158" s="44"/>
      <c r="Q158" s="44"/>
      <c r="W158" s="57"/>
      <c r="X158" s="44"/>
      <c r="Y158" s="44"/>
      <c r="Z158" s="44"/>
      <c r="AA158" s="44"/>
      <c r="AB158" s="44"/>
    </row>
    <row r="159" spans="1:28" x14ac:dyDescent="0.25">
      <c r="A159" s="57"/>
      <c r="B159" s="49"/>
      <c r="C159" s="49"/>
      <c r="E159" s="50"/>
      <c r="G159" s="44" t="e">
        <v>#N/A</v>
      </c>
      <c r="J159" s="44"/>
      <c r="K159" s="44"/>
      <c r="L159" s="44"/>
      <c r="M159" s="44"/>
      <c r="N159" s="44"/>
      <c r="O159" s="44"/>
      <c r="P159" s="44"/>
      <c r="Q159" s="44"/>
      <c r="W159" s="57"/>
      <c r="X159" s="44"/>
      <c r="Y159" s="44"/>
      <c r="Z159" s="44"/>
      <c r="AA159" s="44"/>
      <c r="AB159" s="44"/>
    </row>
    <row r="160" spans="1:28" x14ac:dyDescent="0.25">
      <c r="A160" s="57"/>
      <c r="B160" s="49"/>
      <c r="C160" s="49"/>
      <c r="E160" s="50"/>
      <c r="G160" s="44" t="e">
        <v>#N/A</v>
      </c>
      <c r="J160" s="44"/>
      <c r="K160" s="44"/>
      <c r="L160" s="44"/>
      <c r="M160" s="44"/>
      <c r="N160" s="44"/>
      <c r="O160" s="44"/>
      <c r="P160" s="44"/>
      <c r="Q160" s="44"/>
      <c r="W160" s="57"/>
      <c r="X160" s="44"/>
      <c r="Y160" s="44"/>
      <c r="Z160" s="44"/>
      <c r="AA160" s="44"/>
      <c r="AB160" s="44"/>
    </row>
    <row r="161" spans="1:28" x14ac:dyDescent="0.25">
      <c r="A161" s="57"/>
      <c r="B161" s="49"/>
      <c r="C161" s="49"/>
      <c r="E161" s="50"/>
      <c r="G161" s="44" t="e">
        <v>#N/A</v>
      </c>
      <c r="J161" s="44"/>
      <c r="K161" s="44"/>
      <c r="L161" s="44"/>
      <c r="M161" s="44"/>
      <c r="N161" s="44"/>
      <c r="O161" s="44"/>
      <c r="P161" s="44"/>
      <c r="Q161" s="44"/>
      <c r="W161" s="57"/>
      <c r="X161" s="44"/>
      <c r="Y161" s="44"/>
      <c r="Z161" s="44"/>
      <c r="AA161" s="44"/>
      <c r="AB161" s="44"/>
    </row>
    <row r="162" spans="1:28" x14ac:dyDescent="0.25">
      <c r="A162" s="57"/>
      <c r="B162" s="49"/>
      <c r="C162" s="49"/>
      <c r="E162" s="50"/>
      <c r="G162" s="44" t="e">
        <v>#N/A</v>
      </c>
      <c r="J162" s="44"/>
      <c r="K162" s="44"/>
      <c r="L162" s="44"/>
      <c r="M162" s="44"/>
      <c r="N162" s="44"/>
      <c r="O162" s="44"/>
      <c r="P162" s="44"/>
      <c r="Q162" s="44"/>
      <c r="W162" s="57"/>
      <c r="X162" s="44"/>
      <c r="Y162" s="44"/>
      <c r="Z162" s="44"/>
      <c r="AA162" s="44"/>
      <c r="AB162" s="44"/>
    </row>
    <row r="163" spans="1:28" x14ac:dyDescent="0.25">
      <c r="N163" s="44"/>
    </row>
  </sheetData>
  <pageMargins left="0.3" right="0.3" top="0.3" bottom="0.3" header="0.2" footer="0.2"/>
  <pageSetup scale="75" orientation="landscape" horizontalDpi="200" verticalDpi="200" r:id="rId1"/>
  <headerFooter alignWithMargins="0">
    <oddHeader>&amp;CTab: &amp;A&amp;RWildfireMitigationPlans_DR_TURN_022-Q01-Atch01</oddHeader>
    <oddFooter>&amp;L&amp;D &amp;T&amp;C&amp;Z&amp;F -- 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0B2BF5-A1A7-4A56-B659-85DF4F6325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F6879A-D17C-4E9E-ADB3-BFD15DB065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457E249-F0D2-4832-AB53-5B78B23B859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Risk Comparison</vt:lpstr>
      <vt:lpstr>2021 Wildfire Dist Risk Model</vt:lpstr>
      <vt:lpstr>Total Risk</vt:lpstr>
      <vt:lpstr>Detail_Current</vt:lpstr>
      <vt:lpstr>19-20 Wildfire Risk Model</vt:lpstr>
      <vt:lpstr>Total Risk_Previous</vt:lpstr>
      <vt:lpstr>Detail_Previous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Dennis C</dc:creator>
  <cp:lastModifiedBy>Storer, Taylor</cp:lastModifiedBy>
  <dcterms:created xsi:type="dcterms:W3CDTF">2020-12-16T15:45:01Z</dcterms:created>
  <dcterms:modified xsi:type="dcterms:W3CDTF">2021-03-16T00:54:56Z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